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23\Desktop\"/>
    </mc:Choice>
  </mc:AlternateContent>
  <bookViews>
    <workbookView xWindow="0" yWindow="0" windowWidth="20490" windowHeight="9045" firstSheet="6" activeTab="8"/>
  </bookViews>
  <sheets>
    <sheet name="INGRESOS" sheetId="1" r:id="rId1"/>
    <sheet name="AFILIACIONES Y PERMISOS " sheetId="5" r:id="rId2"/>
    <sheet name="CARNETS " sheetId="7" r:id="rId3"/>
    <sheet name="CERTIFICADOS DE ASCENSO" sheetId="8" r:id="rId4"/>
    <sheet name="OPEN Y SELECTIVO COMBATE " sheetId="10" r:id="rId5"/>
    <sheet name="OPEN Y SELECTIVO POOMSAE" sheetId="11" r:id="rId6"/>
    <sheet name="TORNEO HADMADANG" sheetId="9" r:id="rId7"/>
    <sheet name="II COPA INTERNACIONAL ASOTKD P " sheetId="12" r:id="rId8"/>
    <sheet name="EGRESOS" sheetId="2" r:id="rId9"/>
    <sheet name="CUENTAS POR COBRAR Y POR PAGAR" sheetId="3" r:id="rId10"/>
  </sheets>
  <definedNames>
    <definedName name="_xlnm._FilterDatabase" localSheetId="8" hidden="1">EGRESOS!$A$147:$D$162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F32" i="2" l="1"/>
  <c r="D52" i="2"/>
  <c r="C64" i="12" l="1"/>
  <c r="D64" i="12"/>
  <c r="E64" i="12"/>
  <c r="C68" i="12" s="1"/>
  <c r="D14" i="1" s="1"/>
  <c r="F64" i="12"/>
  <c r="C69" i="12" s="1"/>
  <c r="E14" i="1" s="1"/>
  <c r="G64" i="12"/>
  <c r="C105" i="12"/>
  <c r="C109" i="12" s="1"/>
  <c r="F14" i="1" l="1"/>
  <c r="G14" i="1" s="1"/>
  <c r="C72" i="12"/>
  <c r="C108" i="12" s="1"/>
  <c r="C110" i="12" s="1"/>
  <c r="C45" i="11"/>
  <c r="D45" i="11"/>
  <c r="E45" i="11"/>
  <c r="F45" i="11"/>
  <c r="G45" i="11" s="1"/>
  <c r="C49" i="11"/>
  <c r="D12" i="1" s="1"/>
  <c r="C66" i="11"/>
  <c r="C70" i="11" s="1"/>
  <c r="C54" i="10"/>
  <c r="D54" i="10"/>
  <c r="E54" i="10"/>
  <c r="C58" i="10" s="1"/>
  <c r="F54" i="10"/>
  <c r="C59" i="10" s="1"/>
  <c r="E11" i="1" s="1"/>
  <c r="C81" i="10"/>
  <c r="C85" i="10" s="1"/>
  <c r="C38" i="9"/>
  <c r="D38" i="9"/>
  <c r="E38" i="9"/>
  <c r="F38" i="9"/>
  <c r="G38" i="9"/>
  <c r="H38" i="9"/>
  <c r="C43" i="9" s="1"/>
  <c r="E13" i="1" s="1"/>
  <c r="C59" i="9"/>
  <c r="C63" i="9" s="1"/>
  <c r="D224" i="2"/>
  <c r="F70" i="3"/>
  <c r="D163" i="2"/>
  <c r="D144" i="2"/>
  <c r="F135" i="2"/>
  <c r="D102" i="2"/>
  <c r="F73" i="2"/>
  <c r="C62" i="10" l="1"/>
  <c r="C84" i="10" s="1"/>
  <c r="C86" i="10" s="1"/>
  <c r="D11" i="1"/>
  <c r="F11" i="1" s="1"/>
  <c r="G11" i="1"/>
  <c r="C42" i="9"/>
  <c r="C50" i="11"/>
  <c r="D194" i="2"/>
  <c r="F166" i="2"/>
  <c r="F147" i="2"/>
  <c r="F126" i="2"/>
  <c r="D132" i="2"/>
  <c r="F105" i="2"/>
  <c r="F55" i="2"/>
  <c r="C52" i="11" l="1"/>
  <c r="C69" i="11" s="1"/>
  <c r="C71" i="11" s="1"/>
  <c r="E12" i="1"/>
  <c r="C45" i="9"/>
  <c r="C62" i="9" s="1"/>
  <c r="C64" i="9" s="1"/>
  <c r="D13" i="1"/>
  <c r="F13" i="1" s="1"/>
  <c r="G13" i="1" s="1"/>
  <c r="F6" i="2"/>
  <c r="C107" i="8"/>
  <c r="K4" i="7"/>
  <c r="K5" i="7"/>
  <c r="K6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54" i="7"/>
  <c r="K55" i="7"/>
  <c r="K56" i="7"/>
  <c r="K57" i="7"/>
  <c r="K58" i="7"/>
  <c r="K59" i="7"/>
  <c r="K60" i="7"/>
  <c r="K61" i="7"/>
  <c r="K62" i="7"/>
  <c r="K63" i="7"/>
  <c r="K64" i="7"/>
  <c r="K65" i="7"/>
  <c r="K66" i="7"/>
  <c r="K67" i="7"/>
  <c r="K68" i="7"/>
  <c r="K69" i="7"/>
  <c r="K70" i="7"/>
  <c r="K71" i="7"/>
  <c r="K72" i="7"/>
  <c r="K73" i="7"/>
  <c r="K74" i="7"/>
  <c r="K75" i="7"/>
  <c r="K76" i="7"/>
  <c r="K77" i="7"/>
  <c r="K78" i="7"/>
  <c r="K79" i="7"/>
  <c r="K80" i="7"/>
  <c r="K81" i="7"/>
  <c r="K82" i="7"/>
  <c r="K83" i="7"/>
  <c r="K84" i="7"/>
  <c r="K85" i="7"/>
  <c r="K86" i="7"/>
  <c r="K87" i="7"/>
  <c r="K88" i="7"/>
  <c r="K89" i="7"/>
  <c r="K90" i="7"/>
  <c r="K91" i="7"/>
  <c r="K92" i="7"/>
  <c r="K93" i="7"/>
  <c r="K94" i="7"/>
  <c r="K95" i="7"/>
  <c r="K96" i="7"/>
  <c r="K97" i="7"/>
  <c r="K98" i="7"/>
  <c r="K99" i="7"/>
  <c r="K100" i="7"/>
  <c r="K101" i="7"/>
  <c r="K102" i="7"/>
  <c r="K103" i="7"/>
  <c r="K104" i="7"/>
  <c r="K105" i="7"/>
  <c r="K106" i="7"/>
  <c r="K107" i="7"/>
  <c r="K108" i="7"/>
  <c r="K109" i="7"/>
  <c r="K110" i="7"/>
  <c r="K111" i="7"/>
  <c r="K112" i="7"/>
  <c r="K113" i="7"/>
  <c r="K114" i="7"/>
  <c r="K115" i="7"/>
  <c r="K116" i="7"/>
  <c r="K117" i="7"/>
  <c r="K118" i="7"/>
  <c r="K119" i="7"/>
  <c r="K120" i="7"/>
  <c r="K121" i="7"/>
  <c r="K122" i="7"/>
  <c r="K123" i="7"/>
  <c r="K124" i="7"/>
  <c r="K125" i="7"/>
  <c r="K126" i="7"/>
  <c r="K127" i="7"/>
  <c r="K128" i="7"/>
  <c r="K129" i="7"/>
  <c r="K130" i="7"/>
  <c r="K131" i="7"/>
  <c r="K132" i="7"/>
  <c r="K133" i="7"/>
  <c r="K134" i="7"/>
  <c r="K135" i="7"/>
  <c r="K136" i="7"/>
  <c r="K137" i="7"/>
  <c r="K138" i="7"/>
  <c r="K139" i="7"/>
  <c r="K140" i="7"/>
  <c r="K141" i="7"/>
  <c r="K142" i="7"/>
  <c r="K143" i="7"/>
  <c r="K144" i="7"/>
  <c r="K145" i="7"/>
  <c r="K146" i="7"/>
  <c r="K147" i="7"/>
  <c r="K148" i="7"/>
  <c r="K149" i="7"/>
  <c r="K150" i="7"/>
  <c r="K151" i="7"/>
  <c r="K152" i="7"/>
  <c r="K153" i="7"/>
  <c r="K154" i="7"/>
  <c r="K155" i="7"/>
  <c r="K156" i="7"/>
  <c r="K157" i="7"/>
  <c r="K158" i="7"/>
  <c r="K159" i="7"/>
  <c r="K160" i="7"/>
  <c r="K161" i="7"/>
  <c r="K162" i="7"/>
  <c r="K163" i="7"/>
  <c r="K164" i="7"/>
  <c r="K165" i="7"/>
  <c r="K166" i="7"/>
  <c r="K167" i="7"/>
  <c r="K168" i="7"/>
  <c r="K169" i="7"/>
  <c r="K170" i="7"/>
  <c r="K171" i="7"/>
  <c r="K172" i="7"/>
  <c r="K173" i="7"/>
  <c r="K174" i="7"/>
  <c r="K175" i="7"/>
  <c r="K176" i="7"/>
  <c r="K177" i="7"/>
  <c r="K178" i="7"/>
  <c r="K179" i="7"/>
  <c r="K180" i="7"/>
  <c r="K181" i="7"/>
  <c r="K182" i="7"/>
  <c r="K183" i="7"/>
  <c r="K184" i="7"/>
  <c r="K185" i="7"/>
  <c r="K186" i="7"/>
  <c r="K187" i="7"/>
  <c r="K188" i="7"/>
  <c r="K189" i="7"/>
  <c r="K190" i="7"/>
  <c r="K191" i="7"/>
  <c r="K192" i="7"/>
  <c r="K193" i="7"/>
  <c r="K194" i="7"/>
  <c r="K195" i="7"/>
  <c r="K196" i="7"/>
  <c r="K197" i="7"/>
  <c r="K198" i="7"/>
  <c r="K199" i="7"/>
  <c r="K200" i="7"/>
  <c r="K201" i="7"/>
  <c r="K202" i="7"/>
  <c r="K203" i="7"/>
  <c r="K204" i="7"/>
  <c r="K205" i="7"/>
  <c r="K206" i="7"/>
  <c r="K207" i="7"/>
  <c r="K208" i="7"/>
  <c r="K209" i="7"/>
  <c r="K210" i="7"/>
  <c r="K211" i="7"/>
  <c r="K212" i="7"/>
  <c r="K213" i="7"/>
  <c r="K214" i="7"/>
  <c r="K215" i="7"/>
  <c r="E4" i="7"/>
  <c r="G12" i="1" l="1"/>
  <c r="F12" i="1"/>
  <c r="D29" i="2"/>
  <c r="F115" i="2" l="1"/>
  <c r="F62" i="3" l="1"/>
  <c r="F50" i="3"/>
  <c r="C229" i="7"/>
  <c r="F197" i="2"/>
  <c r="D70" i="2"/>
  <c r="C125" i="8" l="1"/>
  <c r="H90" i="8"/>
  <c r="E36" i="8" l="1"/>
  <c r="G107" i="8" l="1"/>
  <c r="F107" i="8"/>
  <c r="E89" i="8" l="1"/>
  <c r="E90" i="8"/>
  <c r="J90" i="8" s="1"/>
  <c r="E91" i="8"/>
  <c r="E92" i="8"/>
  <c r="E93" i="8"/>
  <c r="E94" i="8"/>
  <c r="E95" i="8"/>
  <c r="E96" i="8"/>
  <c r="J96" i="8" s="1"/>
  <c r="E97" i="8"/>
  <c r="E98" i="8"/>
  <c r="E99" i="8"/>
  <c r="E100" i="8"/>
  <c r="J100" i="8" s="1"/>
  <c r="E101" i="8"/>
  <c r="E102" i="8"/>
  <c r="E103" i="8"/>
  <c r="J103" i="8" s="1"/>
  <c r="E104" i="8"/>
  <c r="J104" i="8" s="1"/>
  <c r="E105" i="8"/>
  <c r="E106" i="8"/>
  <c r="H106" i="8"/>
  <c r="H105" i="8"/>
  <c r="H104" i="8"/>
  <c r="H103" i="8"/>
  <c r="H102" i="8"/>
  <c r="H101" i="8"/>
  <c r="H100" i="8"/>
  <c r="H99" i="8"/>
  <c r="H98" i="8"/>
  <c r="H97" i="8"/>
  <c r="H96" i="8"/>
  <c r="H95" i="8"/>
  <c r="H94" i="8"/>
  <c r="H93" i="8"/>
  <c r="H92" i="8"/>
  <c r="H91" i="8"/>
  <c r="C216" i="7"/>
  <c r="C237" i="7"/>
  <c r="J99" i="8" l="1"/>
  <c r="J95" i="8"/>
  <c r="J91" i="8"/>
  <c r="K106" i="8"/>
  <c r="L106" i="8" s="1"/>
  <c r="J106" i="8"/>
  <c r="J102" i="8"/>
  <c r="K98" i="8"/>
  <c r="L98" i="8" s="1"/>
  <c r="J98" i="8"/>
  <c r="J94" i="8"/>
  <c r="K92" i="8"/>
  <c r="L92" i="8" s="1"/>
  <c r="J92" i="8"/>
  <c r="J105" i="8"/>
  <c r="J101" i="8"/>
  <c r="K97" i="8"/>
  <c r="L97" i="8" s="1"/>
  <c r="J97" i="8"/>
  <c r="J93" i="8"/>
  <c r="K103" i="8"/>
  <c r="L103" i="8" s="1"/>
  <c r="I103" i="8"/>
  <c r="K99" i="8"/>
  <c r="L99" i="8" s="1"/>
  <c r="I99" i="8"/>
  <c r="K91" i="8"/>
  <c r="L91" i="8" s="1"/>
  <c r="I91" i="8"/>
  <c r="I92" i="8"/>
  <c r="K102" i="8"/>
  <c r="L102" i="8" s="1"/>
  <c r="I102" i="8"/>
  <c r="I98" i="8"/>
  <c r="K94" i="8"/>
  <c r="L94" i="8" s="1"/>
  <c r="I94" i="8"/>
  <c r="K90" i="8"/>
  <c r="L90" i="8" s="1"/>
  <c r="I90" i="8"/>
  <c r="K104" i="8"/>
  <c r="L104" i="8" s="1"/>
  <c r="I104" i="8"/>
  <c r="K100" i="8"/>
  <c r="L100" i="8" s="1"/>
  <c r="I100" i="8"/>
  <c r="K96" i="8"/>
  <c r="L96" i="8" s="1"/>
  <c r="I96" i="8"/>
  <c r="K95" i="8"/>
  <c r="L95" i="8" s="1"/>
  <c r="I95" i="8"/>
  <c r="K105" i="8"/>
  <c r="L105" i="8" s="1"/>
  <c r="I105" i="8"/>
  <c r="K101" i="8"/>
  <c r="L101" i="8" s="1"/>
  <c r="I101" i="8"/>
  <c r="I97" i="8"/>
  <c r="K93" i="8"/>
  <c r="L93" i="8" s="1"/>
  <c r="I93" i="8"/>
  <c r="D8" i="1"/>
  <c r="E8" i="7" l="1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194" i="7"/>
  <c r="E195" i="7"/>
  <c r="E196" i="7"/>
  <c r="E197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210" i="7"/>
  <c r="E211" i="7"/>
  <c r="E212" i="7"/>
  <c r="E213" i="7"/>
  <c r="E214" i="7"/>
  <c r="E215" i="7"/>
  <c r="E5" i="7"/>
  <c r="E6" i="7"/>
  <c r="E7" i="7"/>
  <c r="H215" i="7"/>
  <c r="H214" i="7"/>
  <c r="H213" i="7"/>
  <c r="H212" i="7"/>
  <c r="H211" i="7"/>
  <c r="H210" i="7"/>
  <c r="H209" i="7"/>
  <c r="H208" i="7"/>
  <c r="H207" i="7"/>
  <c r="H206" i="7"/>
  <c r="H205" i="7"/>
  <c r="H204" i="7"/>
  <c r="H203" i="7"/>
  <c r="H202" i="7"/>
  <c r="H201" i="7"/>
  <c r="H200" i="7"/>
  <c r="H199" i="7"/>
  <c r="H198" i="7"/>
  <c r="H197" i="7"/>
  <c r="H196" i="7"/>
  <c r="H195" i="7"/>
  <c r="H194" i="7"/>
  <c r="J214" i="7" l="1"/>
  <c r="J210" i="7"/>
  <c r="J206" i="7"/>
  <c r="J202" i="7"/>
  <c r="J198" i="7"/>
  <c r="L198" i="7" s="1"/>
  <c r="J194" i="7"/>
  <c r="L194" i="7" s="1"/>
  <c r="J211" i="7"/>
  <c r="J203" i="7"/>
  <c r="J195" i="7"/>
  <c r="L195" i="7" s="1"/>
  <c r="J215" i="7"/>
  <c r="J207" i="7"/>
  <c r="J199" i="7"/>
  <c r="L199" i="7" s="1"/>
  <c r="J213" i="7"/>
  <c r="J209" i="7"/>
  <c r="J205" i="7"/>
  <c r="J201" i="7"/>
  <c r="L201" i="7" s="1"/>
  <c r="J197" i="7"/>
  <c r="L197" i="7" s="1"/>
  <c r="J212" i="7"/>
  <c r="J208" i="7"/>
  <c r="J204" i="7"/>
  <c r="J200" i="7"/>
  <c r="J196" i="7"/>
  <c r="L196" i="7" s="1"/>
  <c r="I208" i="7"/>
  <c r="I200" i="7"/>
  <c r="I202" i="7"/>
  <c r="I214" i="7"/>
  <c r="I205" i="7"/>
  <c r="L202" i="7"/>
  <c r="I215" i="7"/>
  <c r="I211" i="7"/>
  <c r="I207" i="7"/>
  <c r="I203" i="7"/>
  <c r="I195" i="7"/>
  <c r="I210" i="7"/>
  <c r="I206" i="7"/>
  <c r="I198" i="7"/>
  <c r="E216" i="7"/>
  <c r="I201" i="7"/>
  <c r="I213" i="7"/>
  <c r="I209" i="7"/>
  <c r="I197" i="7"/>
  <c r="I196" i="7"/>
  <c r="I212" i="7"/>
  <c r="I204" i="7"/>
  <c r="L200" i="7"/>
  <c r="I194" i="7"/>
  <c r="L203" i="7"/>
  <c r="H190" i="7" l="1"/>
  <c r="J190" i="7" l="1"/>
  <c r="L190" i="7" s="1"/>
  <c r="I190" i="7"/>
  <c r="E42" i="8" l="1"/>
  <c r="H42" i="8"/>
  <c r="K36" i="8"/>
  <c r="L36" i="8" s="1"/>
  <c r="H36" i="8"/>
  <c r="J36" i="8" s="1"/>
  <c r="E39" i="8"/>
  <c r="H39" i="8"/>
  <c r="E38" i="8"/>
  <c r="H37" i="8"/>
  <c r="H38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7" i="8"/>
  <c r="E40" i="8"/>
  <c r="E41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4" i="8"/>
  <c r="J38" i="8" l="1"/>
  <c r="K37" i="8"/>
  <c r="J37" i="8"/>
  <c r="K39" i="8"/>
  <c r="L39" i="8" s="1"/>
  <c r="J39" i="8"/>
  <c r="J42" i="8"/>
  <c r="K4" i="8"/>
  <c r="L4" i="8" s="1"/>
  <c r="K42" i="8"/>
  <c r="L42" i="8" s="1"/>
  <c r="I42" i="8"/>
  <c r="E107" i="8"/>
  <c r="I37" i="8"/>
  <c r="L37" i="8"/>
  <c r="I38" i="8"/>
  <c r="K38" i="8"/>
  <c r="L38" i="8" s="1"/>
  <c r="C113" i="8"/>
  <c r="C112" i="8"/>
  <c r="L204" i="7" l="1"/>
  <c r="L208" i="7"/>
  <c r="L209" i="7"/>
  <c r="L211" i="7"/>
  <c r="L207" i="7" l="1"/>
  <c r="L205" i="7"/>
  <c r="L206" i="7"/>
  <c r="L210" i="7"/>
  <c r="L212" i="7"/>
  <c r="E47" i="3" l="1"/>
  <c r="D123" i="2"/>
  <c r="H7" i="7" l="1"/>
  <c r="J7" i="7" s="1"/>
  <c r="H4" i="7"/>
  <c r="J4" i="7" s="1"/>
  <c r="G216" i="7"/>
  <c r="C222" i="7" s="1"/>
  <c r="F216" i="7"/>
  <c r="C221" i="7" s="1"/>
  <c r="K5" i="8"/>
  <c r="L5" i="8" s="1"/>
  <c r="H5" i="8"/>
  <c r="D112" i="2"/>
  <c r="I5" i="8" l="1"/>
  <c r="J5" i="8"/>
  <c r="I4" i="7"/>
  <c r="L7" i="7"/>
  <c r="L4" i="7"/>
  <c r="I7" i="7"/>
  <c r="I127" i="5"/>
  <c r="H4" i="8"/>
  <c r="J4" i="8" s="1"/>
  <c r="H12" i="8"/>
  <c r="H13" i="8"/>
  <c r="H20" i="8"/>
  <c r="H21" i="8"/>
  <c r="H9" i="8"/>
  <c r="H27" i="8"/>
  <c r="H14" i="8"/>
  <c r="H15" i="8"/>
  <c r="H18" i="8"/>
  <c r="H17" i="8"/>
  <c r="H7" i="8"/>
  <c r="H22" i="8"/>
  <c r="H19" i="8"/>
  <c r="H23" i="8"/>
  <c r="H8" i="8"/>
  <c r="H11" i="8"/>
  <c r="H16" i="8"/>
  <c r="H24" i="8"/>
  <c r="H25" i="8"/>
  <c r="H26" i="8"/>
  <c r="H28" i="8"/>
  <c r="H29" i="8"/>
  <c r="H30" i="8"/>
  <c r="H31" i="8"/>
  <c r="H32" i="8"/>
  <c r="H34" i="8"/>
  <c r="H40" i="8"/>
  <c r="H41" i="8"/>
  <c r="H43" i="8"/>
  <c r="H44" i="8"/>
  <c r="H45" i="8"/>
  <c r="H46" i="8"/>
  <c r="H48" i="8"/>
  <c r="H49" i="8"/>
  <c r="H50" i="8"/>
  <c r="H51" i="8"/>
  <c r="H52" i="8"/>
  <c r="H35" i="8"/>
  <c r="H47" i="8"/>
  <c r="H53" i="8"/>
  <c r="H54" i="8"/>
  <c r="H55" i="8"/>
  <c r="H56" i="8"/>
  <c r="H57" i="8"/>
  <c r="H58" i="8"/>
  <c r="H59" i="8"/>
  <c r="H60" i="8"/>
  <c r="H61" i="8"/>
  <c r="H62" i="8"/>
  <c r="H63" i="8"/>
  <c r="H64" i="8"/>
  <c r="J64" i="8" s="1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33" i="8"/>
  <c r="H10" i="8"/>
  <c r="H6" i="8"/>
  <c r="K12" i="8"/>
  <c r="K9" i="8"/>
  <c r="K18" i="8"/>
  <c r="K19" i="8"/>
  <c r="K26" i="8"/>
  <c r="K31" i="8"/>
  <c r="K53" i="8"/>
  <c r="K77" i="8"/>
  <c r="I88" i="8" l="1"/>
  <c r="J88" i="8"/>
  <c r="I40" i="8"/>
  <c r="J40" i="8"/>
  <c r="I89" i="8"/>
  <c r="J89" i="8"/>
  <c r="I85" i="8"/>
  <c r="J85" i="8"/>
  <c r="I81" i="8"/>
  <c r="J81" i="8"/>
  <c r="I77" i="8"/>
  <c r="J77" i="8"/>
  <c r="I73" i="8"/>
  <c r="J73" i="8"/>
  <c r="I69" i="8"/>
  <c r="J69" i="8"/>
  <c r="I65" i="8"/>
  <c r="J65" i="8"/>
  <c r="I61" i="8"/>
  <c r="J61" i="8"/>
  <c r="I57" i="8"/>
  <c r="J57" i="8"/>
  <c r="I53" i="8"/>
  <c r="J53" i="8"/>
  <c r="I51" i="8"/>
  <c r="J51" i="8"/>
  <c r="I46" i="8"/>
  <c r="J46" i="8"/>
  <c r="I41" i="8"/>
  <c r="J41" i="8"/>
  <c r="I31" i="8"/>
  <c r="J31" i="8"/>
  <c r="I26" i="8"/>
  <c r="J26" i="8"/>
  <c r="I11" i="8"/>
  <c r="J11" i="8"/>
  <c r="I22" i="8"/>
  <c r="J22" i="8"/>
  <c r="I15" i="8"/>
  <c r="J15" i="8"/>
  <c r="I21" i="8"/>
  <c r="J21" i="8"/>
  <c r="I76" i="8"/>
  <c r="J76" i="8"/>
  <c r="I56" i="8"/>
  <c r="J56" i="8"/>
  <c r="I50" i="8"/>
  <c r="J50" i="8"/>
  <c r="I30" i="8"/>
  <c r="J30" i="8"/>
  <c r="I25" i="8"/>
  <c r="J25" i="8"/>
  <c r="I8" i="8"/>
  <c r="J8" i="8"/>
  <c r="I7" i="8"/>
  <c r="J7" i="8"/>
  <c r="I14" i="8"/>
  <c r="J14" i="8"/>
  <c r="I20" i="8"/>
  <c r="J20" i="8"/>
  <c r="I84" i="8"/>
  <c r="J84" i="8"/>
  <c r="I72" i="8"/>
  <c r="J72" i="8"/>
  <c r="I60" i="8"/>
  <c r="J60" i="8"/>
  <c r="I47" i="8"/>
  <c r="J47" i="8"/>
  <c r="I10" i="8"/>
  <c r="J10" i="8"/>
  <c r="I87" i="8"/>
  <c r="J87" i="8"/>
  <c r="I83" i="8"/>
  <c r="J83" i="8"/>
  <c r="I79" i="8"/>
  <c r="J79" i="8"/>
  <c r="I75" i="8"/>
  <c r="J75" i="8"/>
  <c r="I71" i="8"/>
  <c r="J71" i="8"/>
  <c r="I67" i="8"/>
  <c r="J67" i="8"/>
  <c r="I63" i="8"/>
  <c r="J63" i="8"/>
  <c r="I59" i="8"/>
  <c r="J59" i="8"/>
  <c r="I55" i="8"/>
  <c r="J55" i="8"/>
  <c r="I35" i="8"/>
  <c r="J35" i="8"/>
  <c r="I49" i="8"/>
  <c r="J49" i="8"/>
  <c r="I44" i="8"/>
  <c r="J44" i="8"/>
  <c r="I34" i="8"/>
  <c r="J34" i="8"/>
  <c r="I29" i="8"/>
  <c r="J29" i="8"/>
  <c r="I24" i="8"/>
  <c r="J24" i="8"/>
  <c r="I23" i="8"/>
  <c r="J23" i="8"/>
  <c r="I17" i="8"/>
  <c r="J17" i="8"/>
  <c r="I27" i="8"/>
  <c r="J27" i="8"/>
  <c r="I13" i="8"/>
  <c r="J13" i="8"/>
  <c r="I6" i="8"/>
  <c r="J6" i="8"/>
  <c r="I80" i="8"/>
  <c r="J80" i="8"/>
  <c r="I68" i="8"/>
  <c r="J68" i="8"/>
  <c r="I45" i="8"/>
  <c r="J45" i="8"/>
  <c r="I33" i="8"/>
  <c r="J33" i="8"/>
  <c r="I86" i="8"/>
  <c r="J86" i="8"/>
  <c r="I82" i="8"/>
  <c r="J82" i="8"/>
  <c r="I78" i="8"/>
  <c r="J78" i="8"/>
  <c r="I74" i="8"/>
  <c r="J74" i="8"/>
  <c r="I70" i="8"/>
  <c r="J70" i="8"/>
  <c r="I66" i="8"/>
  <c r="J66" i="8"/>
  <c r="I62" i="8"/>
  <c r="J62" i="8"/>
  <c r="I58" i="8"/>
  <c r="J58" i="8"/>
  <c r="I54" i="8"/>
  <c r="J54" i="8"/>
  <c r="I52" i="8"/>
  <c r="J52" i="8"/>
  <c r="I48" i="8"/>
  <c r="J48" i="8"/>
  <c r="I43" i="8"/>
  <c r="J43" i="8"/>
  <c r="I32" i="8"/>
  <c r="J32" i="8"/>
  <c r="I28" i="8"/>
  <c r="J28" i="8"/>
  <c r="I16" i="8"/>
  <c r="J16" i="8"/>
  <c r="I19" i="8"/>
  <c r="J19" i="8"/>
  <c r="I18" i="8"/>
  <c r="J18" i="8"/>
  <c r="I9" i="8"/>
  <c r="J9" i="8"/>
  <c r="I12" i="8"/>
  <c r="J12" i="8"/>
  <c r="I4" i="8"/>
  <c r="H107" i="8"/>
  <c r="K57" i="8"/>
  <c r="L57" i="8" s="1"/>
  <c r="K41" i="8"/>
  <c r="L41" i="8" s="1"/>
  <c r="K65" i="8"/>
  <c r="L65" i="8" s="1"/>
  <c r="K51" i="8"/>
  <c r="L51" i="8" s="1"/>
  <c r="L53" i="8"/>
  <c r="K61" i="8"/>
  <c r="L61" i="8" s="1"/>
  <c r="K46" i="8"/>
  <c r="L46" i="8" s="1"/>
  <c r="K80" i="8"/>
  <c r="L80" i="8" s="1"/>
  <c r="K68" i="8"/>
  <c r="L68" i="8" s="1"/>
  <c r="K56" i="8"/>
  <c r="L56" i="8" s="1"/>
  <c r="K45" i="8"/>
  <c r="L45" i="8" s="1"/>
  <c r="K25" i="8"/>
  <c r="L25" i="8" s="1"/>
  <c r="K15" i="8"/>
  <c r="L15" i="8" s="1"/>
  <c r="K89" i="8"/>
  <c r="L89" i="8" s="1"/>
  <c r="K85" i="8"/>
  <c r="L85" i="8" s="1"/>
  <c r="K88" i="8"/>
  <c r="L88" i="8" s="1"/>
  <c r="K76" i="8"/>
  <c r="L76" i="8" s="1"/>
  <c r="K64" i="8"/>
  <c r="L64" i="8" s="1"/>
  <c r="K47" i="8"/>
  <c r="L47" i="8" s="1"/>
  <c r="K40" i="8"/>
  <c r="L40" i="8" s="1"/>
  <c r="K11" i="8"/>
  <c r="L11" i="8" s="1"/>
  <c r="K10" i="8"/>
  <c r="L10" i="8" s="1"/>
  <c r="K84" i="8"/>
  <c r="L84" i="8" s="1"/>
  <c r="K72" i="8"/>
  <c r="L72" i="8" s="1"/>
  <c r="K60" i="8"/>
  <c r="L60" i="8" s="1"/>
  <c r="K50" i="8"/>
  <c r="L50" i="8" s="1"/>
  <c r="K30" i="8"/>
  <c r="L30" i="8" s="1"/>
  <c r="K22" i="8"/>
  <c r="L22" i="8" s="1"/>
  <c r="K21" i="8"/>
  <c r="L21" i="8" s="1"/>
  <c r="K81" i="8"/>
  <c r="L81" i="8" s="1"/>
  <c r="K73" i="8"/>
  <c r="L73" i="8" s="1"/>
  <c r="K69" i="8"/>
  <c r="L69" i="8" s="1"/>
  <c r="L77" i="8"/>
  <c r="L31" i="8"/>
  <c r="L26" i="8"/>
  <c r="L19" i="8"/>
  <c r="L18" i="8"/>
  <c r="L9" i="8"/>
  <c r="L12" i="8"/>
  <c r="K6" i="8"/>
  <c r="K33" i="8"/>
  <c r="L33" i="8" s="1"/>
  <c r="K87" i="8"/>
  <c r="L87" i="8" s="1"/>
  <c r="K83" i="8"/>
  <c r="L83" i="8" s="1"/>
  <c r="K79" i="8"/>
  <c r="L79" i="8" s="1"/>
  <c r="K75" i="8"/>
  <c r="L75" i="8" s="1"/>
  <c r="K71" i="8"/>
  <c r="L71" i="8" s="1"/>
  <c r="K67" i="8"/>
  <c r="L67" i="8" s="1"/>
  <c r="K63" i="8"/>
  <c r="L63" i="8" s="1"/>
  <c r="K59" i="8"/>
  <c r="L59" i="8" s="1"/>
  <c r="K55" i="8"/>
  <c r="L55" i="8" s="1"/>
  <c r="K35" i="8"/>
  <c r="L35" i="8" s="1"/>
  <c r="K49" i="8"/>
  <c r="L49" i="8" s="1"/>
  <c r="K44" i="8"/>
  <c r="L44" i="8" s="1"/>
  <c r="K34" i="8"/>
  <c r="L34" i="8" s="1"/>
  <c r="K29" i="8"/>
  <c r="L29" i="8" s="1"/>
  <c r="K24" i="8"/>
  <c r="L24" i="8" s="1"/>
  <c r="K8" i="8"/>
  <c r="L8" i="8" s="1"/>
  <c r="K7" i="8"/>
  <c r="L7" i="8" s="1"/>
  <c r="K14" i="8"/>
  <c r="L14" i="8" s="1"/>
  <c r="K20" i="8"/>
  <c r="L20" i="8" s="1"/>
  <c r="K86" i="8"/>
  <c r="L86" i="8" s="1"/>
  <c r="K82" i="8"/>
  <c r="L82" i="8" s="1"/>
  <c r="K78" i="8"/>
  <c r="L78" i="8" s="1"/>
  <c r="K74" i="8"/>
  <c r="L74" i="8" s="1"/>
  <c r="K70" i="8"/>
  <c r="L70" i="8" s="1"/>
  <c r="K66" i="8"/>
  <c r="L66" i="8" s="1"/>
  <c r="K62" i="8"/>
  <c r="L62" i="8" s="1"/>
  <c r="K58" i="8"/>
  <c r="L58" i="8" s="1"/>
  <c r="K54" i="8"/>
  <c r="L54" i="8" s="1"/>
  <c r="K52" i="8"/>
  <c r="L52" i="8" s="1"/>
  <c r="K48" i="8"/>
  <c r="L48" i="8" s="1"/>
  <c r="K43" i="8"/>
  <c r="L43" i="8" s="1"/>
  <c r="K32" i="8"/>
  <c r="L32" i="8" s="1"/>
  <c r="K28" i="8"/>
  <c r="L28" i="8" s="1"/>
  <c r="K16" i="8"/>
  <c r="L16" i="8" s="1"/>
  <c r="K23" i="8"/>
  <c r="L23" i="8" s="1"/>
  <c r="K17" i="8"/>
  <c r="L17" i="8" s="1"/>
  <c r="K27" i="8"/>
  <c r="L27" i="8" s="1"/>
  <c r="K13" i="8"/>
  <c r="L13" i="8" s="1"/>
  <c r="K107" i="8" l="1"/>
  <c r="L6" i="8"/>
  <c r="L107" i="8" s="1"/>
  <c r="G16" i="1"/>
  <c r="G127" i="5" l="1"/>
  <c r="E8" i="1" l="1"/>
  <c r="G8" i="1" s="1"/>
  <c r="H5" i="7"/>
  <c r="J5" i="7" s="1"/>
  <c r="H56" i="7"/>
  <c r="J56" i="7" s="1"/>
  <c r="L56" i="7" l="1"/>
  <c r="I56" i="7"/>
  <c r="L5" i="7"/>
  <c r="I5" i="7"/>
  <c r="H6" i="7" l="1"/>
  <c r="J6" i="7" s="1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J22" i="7" s="1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7" i="7"/>
  <c r="J57" i="7" s="1"/>
  <c r="H58" i="7"/>
  <c r="H59" i="7"/>
  <c r="H60" i="7"/>
  <c r="H61" i="7"/>
  <c r="H62" i="7"/>
  <c r="H64" i="7"/>
  <c r="H65" i="7"/>
  <c r="H66" i="7"/>
  <c r="H67" i="7"/>
  <c r="H68" i="7"/>
  <c r="H69" i="7"/>
  <c r="H70" i="7"/>
  <c r="H72" i="7"/>
  <c r="H79" i="7"/>
  <c r="H81" i="7"/>
  <c r="H82" i="7"/>
  <c r="H83" i="7"/>
  <c r="H63" i="7"/>
  <c r="H71" i="7"/>
  <c r="H73" i="7"/>
  <c r="H74" i="7"/>
  <c r="H75" i="7"/>
  <c r="H76" i="7"/>
  <c r="H77" i="7"/>
  <c r="H78" i="7"/>
  <c r="H80" i="7"/>
  <c r="H84" i="7"/>
  <c r="H85" i="7"/>
  <c r="H86" i="7"/>
  <c r="H87" i="7"/>
  <c r="H88" i="7"/>
  <c r="H89" i="7"/>
  <c r="J89" i="7" s="1"/>
  <c r="H90" i="7"/>
  <c r="H91" i="7"/>
  <c r="H92" i="7"/>
  <c r="H93" i="7"/>
  <c r="H94" i="7"/>
  <c r="H95" i="7"/>
  <c r="H96" i="7"/>
  <c r="J96" i="7" s="1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J121" i="7" s="1"/>
  <c r="H122" i="7"/>
  <c r="H123" i="7"/>
  <c r="H124" i="7"/>
  <c r="H125" i="7"/>
  <c r="H126" i="7"/>
  <c r="H127" i="7"/>
  <c r="H128" i="7"/>
  <c r="H55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J145" i="7" s="1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1" i="7"/>
  <c r="H192" i="7"/>
  <c r="H193" i="7"/>
  <c r="I61" i="7"/>
  <c r="I8" i="7"/>
  <c r="J191" i="7" l="1"/>
  <c r="J186" i="7"/>
  <c r="J182" i="7"/>
  <c r="J178" i="7"/>
  <c r="J174" i="7"/>
  <c r="J170" i="7"/>
  <c r="J166" i="7"/>
  <c r="J162" i="7"/>
  <c r="J158" i="7"/>
  <c r="J154" i="7"/>
  <c r="J150" i="7"/>
  <c r="J146" i="7"/>
  <c r="J142" i="7"/>
  <c r="J138" i="7"/>
  <c r="J134" i="7"/>
  <c r="J130" i="7"/>
  <c r="J127" i="7"/>
  <c r="J123" i="7"/>
  <c r="J119" i="7"/>
  <c r="J115" i="7"/>
  <c r="J111" i="7"/>
  <c r="J107" i="7"/>
  <c r="J103" i="7"/>
  <c r="J99" i="7"/>
  <c r="J95" i="7"/>
  <c r="I39" i="8"/>
  <c r="J91" i="7"/>
  <c r="J87" i="7"/>
  <c r="J80" i="7"/>
  <c r="J75" i="7"/>
  <c r="J63" i="7"/>
  <c r="L63" i="7" s="1"/>
  <c r="J79" i="7"/>
  <c r="L79" i="7" s="1"/>
  <c r="J68" i="7"/>
  <c r="L68" i="7" s="1"/>
  <c r="J64" i="7"/>
  <c r="L64" i="7" s="1"/>
  <c r="J59" i="7"/>
  <c r="L59" i="7" s="1"/>
  <c r="J53" i="7"/>
  <c r="L53" i="7" s="1"/>
  <c r="J49" i="7"/>
  <c r="J45" i="7"/>
  <c r="J41" i="7"/>
  <c r="L41" i="7" s="1"/>
  <c r="J37" i="7"/>
  <c r="L37" i="7" s="1"/>
  <c r="J33" i="7"/>
  <c r="J29" i="7"/>
  <c r="J25" i="7"/>
  <c r="L25" i="7" s="1"/>
  <c r="J21" i="7"/>
  <c r="L21" i="7" s="1"/>
  <c r="J17" i="7"/>
  <c r="L17" i="7" s="1"/>
  <c r="J13" i="7"/>
  <c r="L13" i="7" s="1"/>
  <c r="J9" i="7"/>
  <c r="L9" i="7" s="1"/>
  <c r="J189" i="7"/>
  <c r="J185" i="7"/>
  <c r="J181" i="7"/>
  <c r="J177" i="7"/>
  <c r="J173" i="7"/>
  <c r="J169" i="7"/>
  <c r="J165" i="7"/>
  <c r="J161" i="7"/>
  <c r="J157" i="7"/>
  <c r="J153" i="7"/>
  <c r="J149" i="7"/>
  <c r="J141" i="7"/>
  <c r="J137" i="7"/>
  <c r="J133" i="7"/>
  <c r="J129" i="7"/>
  <c r="J126" i="7"/>
  <c r="J122" i="7"/>
  <c r="J118" i="7"/>
  <c r="J114" i="7"/>
  <c r="J110" i="7"/>
  <c r="J106" i="7"/>
  <c r="J102" i="7"/>
  <c r="J98" i="7"/>
  <c r="J94" i="7"/>
  <c r="J90" i="7"/>
  <c r="J86" i="7"/>
  <c r="J78" i="7"/>
  <c r="J74" i="7"/>
  <c r="J83" i="7"/>
  <c r="L83" i="7" s="1"/>
  <c r="J72" i="7"/>
  <c r="L72" i="7" s="1"/>
  <c r="J67" i="7"/>
  <c r="L67" i="7" s="1"/>
  <c r="J62" i="7"/>
  <c r="L62" i="7" s="1"/>
  <c r="J58" i="7"/>
  <c r="L58" i="7" s="1"/>
  <c r="J48" i="7"/>
  <c r="L48" i="7" s="1"/>
  <c r="J44" i="7"/>
  <c r="L44" i="7" s="1"/>
  <c r="J40" i="7"/>
  <c r="L40" i="7" s="1"/>
  <c r="J36" i="7"/>
  <c r="L36" i="7" s="1"/>
  <c r="J32" i="7"/>
  <c r="L32" i="7" s="1"/>
  <c r="J28" i="7"/>
  <c r="L28" i="7" s="1"/>
  <c r="J24" i="7"/>
  <c r="L24" i="7" s="1"/>
  <c r="J20" i="7"/>
  <c r="L20" i="7" s="1"/>
  <c r="J16" i="7"/>
  <c r="J12" i="7"/>
  <c r="L12" i="7" s="1"/>
  <c r="J8" i="7"/>
  <c r="L8" i="7" s="1"/>
  <c r="J193" i="7"/>
  <c r="J188" i="7"/>
  <c r="J184" i="7"/>
  <c r="J180" i="7"/>
  <c r="J176" i="7"/>
  <c r="J172" i="7"/>
  <c r="J168" i="7"/>
  <c r="J164" i="7"/>
  <c r="J160" i="7"/>
  <c r="J156" i="7"/>
  <c r="J152" i="7"/>
  <c r="J148" i="7"/>
  <c r="J144" i="7"/>
  <c r="J140" i="7"/>
  <c r="J136" i="7"/>
  <c r="J132" i="7"/>
  <c r="J55" i="7"/>
  <c r="J125" i="7"/>
  <c r="J117" i="7"/>
  <c r="J113" i="7"/>
  <c r="J109" i="7"/>
  <c r="J105" i="7"/>
  <c r="J101" i="7"/>
  <c r="J97" i="7"/>
  <c r="J93" i="7"/>
  <c r="J85" i="7"/>
  <c r="J77" i="7"/>
  <c r="J73" i="7"/>
  <c r="J82" i="7"/>
  <c r="L82" i="7" s="1"/>
  <c r="J70" i="7"/>
  <c r="L70" i="7" s="1"/>
  <c r="J66" i="7"/>
  <c r="L66" i="7" s="1"/>
  <c r="J61" i="7"/>
  <c r="L61" i="7" s="1"/>
  <c r="J51" i="7"/>
  <c r="L51" i="7" s="1"/>
  <c r="J47" i="7"/>
  <c r="L47" i="7" s="1"/>
  <c r="J43" i="7"/>
  <c r="L43" i="7" s="1"/>
  <c r="J39" i="7"/>
  <c r="J35" i="7"/>
  <c r="L35" i="7" s="1"/>
  <c r="J31" i="7"/>
  <c r="L31" i="7" s="1"/>
  <c r="J27" i="7"/>
  <c r="L27" i="7" s="1"/>
  <c r="J23" i="7"/>
  <c r="L23" i="7" s="1"/>
  <c r="J19" i="7"/>
  <c r="L19" i="7" s="1"/>
  <c r="J15" i="7"/>
  <c r="L15" i="7" s="1"/>
  <c r="J11" i="7"/>
  <c r="L11" i="7" s="1"/>
  <c r="J192" i="7"/>
  <c r="J187" i="7"/>
  <c r="J183" i="7"/>
  <c r="J179" i="7"/>
  <c r="J175" i="7"/>
  <c r="J171" i="7"/>
  <c r="J167" i="7"/>
  <c r="J163" i="7"/>
  <c r="J159" i="7"/>
  <c r="J155" i="7"/>
  <c r="J151" i="7"/>
  <c r="J147" i="7"/>
  <c r="J143" i="7"/>
  <c r="J139" i="7"/>
  <c r="J135" i="7"/>
  <c r="J131" i="7"/>
  <c r="J128" i="7"/>
  <c r="J124" i="7"/>
  <c r="J120" i="7"/>
  <c r="J116" i="7"/>
  <c r="J112" i="7"/>
  <c r="J108" i="7"/>
  <c r="J104" i="7"/>
  <c r="J100" i="7"/>
  <c r="J92" i="7"/>
  <c r="J88" i="7"/>
  <c r="J84" i="7"/>
  <c r="J76" i="7"/>
  <c r="J71" i="7"/>
  <c r="L71" i="7" s="1"/>
  <c r="J81" i="7"/>
  <c r="L81" i="7" s="1"/>
  <c r="J69" i="7"/>
  <c r="J65" i="7"/>
  <c r="J60" i="7"/>
  <c r="J54" i="7"/>
  <c r="L54" i="7" s="1"/>
  <c r="J50" i="7"/>
  <c r="J46" i="7"/>
  <c r="L46" i="7" s="1"/>
  <c r="J42" i="7"/>
  <c r="J38" i="7"/>
  <c r="L38" i="7" s="1"/>
  <c r="J34" i="7"/>
  <c r="J30" i="7"/>
  <c r="L30" i="7" s="1"/>
  <c r="J26" i="7"/>
  <c r="L26" i="7" s="1"/>
  <c r="J18" i="7"/>
  <c r="L18" i="7" s="1"/>
  <c r="J14" i="7"/>
  <c r="L14" i="7" s="1"/>
  <c r="J10" i="7"/>
  <c r="L10" i="7" s="1"/>
  <c r="J52" i="7"/>
  <c r="L52" i="7" s="1"/>
  <c r="I106" i="8"/>
  <c r="I36" i="8"/>
  <c r="I39" i="7"/>
  <c r="H216" i="7"/>
  <c r="L57" i="7"/>
  <c r="I22" i="7"/>
  <c r="L22" i="7"/>
  <c r="I58" i="7"/>
  <c r="I36" i="7"/>
  <c r="L42" i="7"/>
  <c r="I52" i="7"/>
  <c r="I24" i="7"/>
  <c r="I16" i="7"/>
  <c r="I20" i="7"/>
  <c r="I32" i="7"/>
  <c r="L49" i="7"/>
  <c r="L45" i="7"/>
  <c r="L16" i="7"/>
  <c r="I30" i="7"/>
  <c r="I46" i="7"/>
  <c r="I50" i="7"/>
  <c r="I54" i="7"/>
  <c r="I60" i="7"/>
  <c r="I65" i="7"/>
  <c r="I69" i="7"/>
  <c r="I63" i="7"/>
  <c r="I79" i="7"/>
  <c r="I68" i="7"/>
  <c r="I64" i="7"/>
  <c r="I53" i="7"/>
  <c r="I33" i="7"/>
  <c r="I29" i="7"/>
  <c r="I17" i="7"/>
  <c r="I9" i="7"/>
  <c r="I71" i="7"/>
  <c r="I19" i="7"/>
  <c r="I23" i="7"/>
  <c r="I35" i="7"/>
  <c r="I43" i="7"/>
  <c r="I57" i="7"/>
  <c r="I83" i="7"/>
  <c r="I67" i="7"/>
  <c r="I62" i="7"/>
  <c r="I48" i="7"/>
  <c r="I44" i="7"/>
  <c r="I40" i="7"/>
  <c r="I28" i="7"/>
  <c r="I81" i="7"/>
  <c r="L29" i="7"/>
  <c r="I18" i="7"/>
  <c r="L33" i="7"/>
  <c r="L50" i="7"/>
  <c r="I10" i="7"/>
  <c r="L34" i="7"/>
  <c r="L39" i="7"/>
  <c r="I26" i="7"/>
  <c r="L69" i="7"/>
  <c r="L65" i="7"/>
  <c r="L60" i="7"/>
  <c r="I34" i="7"/>
  <c r="I14" i="7"/>
  <c r="I15" i="7"/>
  <c r="I21" i="7"/>
  <c r="I27" i="7"/>
  <c r="I25" i="7"/>
  <c r="I31" i="7"/>
  <c r="I45" i="7"/>
  <c r="I42" i="7"/>
  <c r="I41" i="7"/>
  <c r="I47" i="7"/>
  <c r="I49" i="7"/>
  <c r="I51" i="7"/>
  <c r="I59" i="7"/>
  <c r="I66" i="7"/>
  <c r="I82" i="7"/>
  <c r="I72" i="7"/>
  <c r="I70" i="7"/>
  <c r="I13" i="7"/>
  <c r="I12" i="7"/>
  <c r="I11" i="7"/>
  <c r="I183" i="7" l="1"/>
  <c r="L183" i="7" l="1"/>
  <c r="L193" i="7" l="1"/>
  <c r="L192" i="7"/>
  <c r="L189" i="7"/>
  <c r="I188" i="7"/>
  <c r="L188" i="7"/>
  <c r="I191" i="7"/>
  <c r="I189" i="7"/>
  <c r="L191" i="7"/>
  <c r="I192" i="7"/>
  <c r="I193" i="7"/>
  <c r="I182" i="7" l="1"/>
  <c r="L182" i="7"/>
  <c r="I181" i="7"/>
  <c r="L181" i="7"/>
  <c r="L180" i="7" l="1"/>
  <c r="L179" i="7"/>
  <c r="I186" i="7"/>
  <c r="L168" i="7" l="1"/>
  <c r="L174" i="7"/>
  <c r="L172" i="7"/>
  <c r="L170" i="7"/>
  <c r="I185" i="7"/>
  <c r="L184" i="7"/>
  <c r="L175" i="7"/>
  <c r="L171" i="7"/>
  <c r="L185" i="7"/>
  <c r="L176" i="7"/>
  <c r="L186" i="7"/>
  <c r="L177" i="7"/>
  <c r="L169" i="7"/>
  <c r="L187" i="7"/>
  <c r="L178" i="7"/>
  <c r="L173" i="7"/>
  <c r="I172" i="7"/>
  <c r="I168" i="7"/>
  <c r="I169" i="7"/>
  <c r="I170" i="7"/>
  <c r="I171" i="7"/>
  <c r="I173" i="7"/>
  <c r="I174" i="7"/>
  <c r="I175" i="7"/>
  <c r="I177" i="7"/>
  <c r="I184" i="7"/>
  <c r="I178" i="7"/>
  <c r="I187" i="7"/>
  <c r="L213" i="7"/>
  <c r="L164" i="7" l="1"/>
  <c r="L167" i="7"/>
  <c r="L163" i="7"/>
  <c r="L165" i="7"/>
  <c r="L166" i="7"/>
  <c r="I164" i="7"/>
  <c r="I163" i="7"/>
  <c r="I166" i="7"/>
  <c r="I165" i="7"/>
  <c r="I167" i="7"/>
  <c r="L158" i="7"/>
  <c r="L161" i="7" l="1"/>
  <c r="I158" i="7"/>
  <c r="L159" i="7"/>
  <c r="I161" i="7"/>
  <c r="L160" i="7"/>
  <c r="I160" i="7"/>
  <c r="I159" i="7"/>
  <c r="L162" i="7" l="1"/>
  <c r="L156" i="7"/>
  <c r="L157" i="7"/>
  <c r="I157" i="7"/>
  <c r="I156" i="7"/>
  <c r="L154" i="7" l="1"/>
  <c r="L153" i="7"/>
  <c r="L155" i="7"/>
  <c r="I153" i="7"/>
  <c r="I155" i="7"/>
  <c r="I154" i="7"/>
  <c r="L151" i="7" l="1"/>
  <c r="L214" i="7"/>
  <c r="L152" i="7"/>
  <c r="I151" i="7"/>
  <c r="I150" i="7"/>
  <c r="L150" i="7"/>
  <c r="I152" i="7"/>
  <c r="L148" i="7" l="1"/>
  <c r="L146" i="7"/>
  <c r="L147" i="7"/>
  <c r="I147" i="7"/>
  <c r="I146" i="7"/>
  <c r="I148" i="7"/>
  <c r="I103" i="7" l="1"/>
  <c r="L103" i="7"/>
  <c r="I135" i="7" l="1"/>
  <c r="L135" i="7"/>
  <c r="I132" i="7" l="1"/>
  <c r="L132" i="7"/>
  <c r="L131" i="7" l="1"/>
  <c r="I131" i="7"/>
  <c r="L129" i="7" l="1"/>
  <c r="I130" i="7"/>
  <c r="L130" i="7"/>
  <c r="I129" i="7"/>
  <c r="L55" i="7"/>
  <c r="I55" i="7"/>
  <c r="I128" i="7"/>
  <c r="L128" i="7"/>
  <c r="L127" i="7" l="1"/>
  <c r="I127" i="7"/>
  <c r="L133" i="7" l="1"/>
  <c r="L126" i="7" l="1"/>
  <c r="L125" i="7" l="1"/>
  <c r="L124" i="7" l="1"/>
  <c r="I124" i="7"/>
  <c r="I123" i="7" l="1"/>
  <c r="L123" i="7"/>
  <c r="L98" i="7" l="1"/>
  <c r="I98" i="7"/>
  <c r="L88" i="7" l="1"/>
  <c r="I88" i="7"/>
  <c r="L87" i="7" l="1"/>
  <c r="I87" i="7"/>
  <c r="L86" i="7" l="1"/>
  <c r="L85" i="7"/>
  <c r="I86" i="7"/>
  <c r="I85" i="7"/>
  <c r="L84" i="7" l="1"/>
  <c r="L96" i="7"/>
  <c r="I96" i="7"/>
  <c r="I84" i="7"/>
  <c r="L80" i="7" l="1"/>
  <c r="I80" i="7"/>
  <c r="L95" i="7" l="1"/>
  <c r="I95" i="7"/>
  <c r="L73" i="7"/>
  <c r="L74" i="7"/>
  <c r="L76" i="7"/>
  <c r="L77" i="7"/>
  <c r="L78" i="7"/>
  <c r="L90" i="7"/>
  <c r="L91" i="7"/>
  <c r="L92" i="7"/>
  <c r="L94" i="7"/>
  <c r="L97" i="7"/>
  <c r="L99" i="7"/>
  <c r="L101" i="7"/>
  <c r="L102" i="7"/>
  <c r="L104" i="7"/>
  <c r="L106" i="7"/>
  <c r="L105" i="7" l="1"/>
  <c r="L100" i="7"/>
  <c r="L93" i="7"/>
  <c r="L89" i="7"/>
  <c r="L75" i="7"/>
  <c r="L6" i="7"/>
  <c r="I102" i="7"/>
  <c r="I106" i="7"/>
  <c r="I105" i="7"/>
  <c r="I100" i="7"/>
  <c r="I101" i="7"/>
  <c r="I78" i="7"/>
  <c r="I76" i="7"/>
  <c r="I75" i="7"/>
  <c r="I74" i="7"/>
  <c r="I99" i="7"/>
  <c r="I73" i="7"/>
  <c r="I6" i="7"/>
  <c r="I97" i="7"/>
  <c r="I89" i="7"/>
  <c r="I92" i="7"/>
  <c r="I91" i="7"/>
  <c r="I93" i="7"/>
  <c r="I94" i="7"/>
  <c r="F56" i="3" l="1"/>
  <c r="L111" i="7" l="1"/>
  <c r="D10" i="1"/>
  <c r="C119" i="8"/>
  <c r="E10" i="1" l="1"/>
  <c r="G10" i="1" s="1"/>
  <c r="N6" i="8"/>
  <c r="C114" i="8" l="1"/>
  <c r="F10" i="1" s="1"/>
  <c r="L107" i="7" l="1"/>
  <c r="L108" i="7"/>
  <c r="L109" i="7"/>
  <c r="I110" i="7"/>
  <c r="L110" i="7"/>
  <c r="L112" i="7"/>
  <c r="L113" i="7"/>
  <c r="I114" i="7"/>
  <c r="L114" i="7"/>
  <c r="D9" i="1"/>
  <c r="L136" i="7" l="1"/>
  <c r="L120" i="7"/>
  <c r="L116" i="7"/>
  <c r="L215" i="7"/>
  <c r="L141" i="7"/>
  <c r="L139" i="7"/>
  <c r="L137" i="7"/>
  <c r="L145" i="7"/>
  <c r="I143" i="7"/>
  <c r="L143" i="7"/>
  <c r="I149" i="7"/>
  <c r="L149" i="7"/>
  <c r="L144" i="7"/>
  <c r="I142" i="7"/>
  <c r="L142" i="7"/>
  <c r="L140" i="7"/>
  <c r="I138" i="7"/>
  <c r="L138" i="7"/>
  <c r="I119" i="7"/>
  <c r="L119" i="7"/>
  <c r="L134" i="7"/>
  <c r="I121" i="7"/>
  <c r="L121" i="7"/>
  <c r="L117" i="7"/>
  <c r="I115" i="7"/>
  <c r="L115" i="7"/>
  <c r="I122" i="7"/>
  <c r="L122" i="7"/>
  <c r="I118" i="7"/>
  <c r="L118" i="7"/>
  <c r="I145" i="7"/>
  <c r="I117" i="7"/>
  <c r="E9" i="1"/>
  <c r="G9" i="1" s="1"/>
  <c r="G19" i="1" s="1"/>
  <c r="I140" i="7"/>
  <c r="I112" i="7"/>
  <c r="I136" i="7"/>
  <c r="I108" i="7"/>
  <c r="I141" i="7"/>
  <c r="I139" i="7"/>
  <c r="I113" i="7"/>
  <c r="I111" i="7"/>
  <c r="I144" i="7"/>
  <c r="I137" i="7"/>
  <c r="I134" i="7"/>
  <c r="I116" i="7"/>
  <c r="I109" i="7"/>
  <c r="I107" i="7"/>
  <c r="C223" i="7" l="1"/>
  <c r="F9" i="1" s="1"/>
  <c r="C11" i="3"/>
  <c r="D11" i="3"/>
  <c r="E11" i="3"/>
  <c r="E45" i="3"/>
  <c r="E46" i="3"/>
  <c r="D7" i="3"/>
  <c r="D8" i="3"/>
  <c r="D9" i="3"/>
  <c r="D10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C7" i="3"/>
  <c r="C8" i="3"/>
  <c r="C9" i="3"/>
  <c r="C10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E7" i="3"/>
  <c r="E8" i="3"/>
  <c r="E9" i="3"/>
  <c r="E10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6" i="3"/>
  <c r="D6" i="3"/>
  <c r="C6" i="3"/>
  <c r="D127" i="5"/>
  <c r="F4" i="3" l="1"/>
  <c r="G2" i="3" s="1"/>
  <c r="C227" i="2" l="1"/>
  <c r="G3" i="2"/>
  <c r="C228" i="2" s="1"/>
  <c r="C229" i="2" l="1"/>
</calcChain>
</file>

<file path=xl/sharedStrings.xml><?xml version="1.0" encoding="utf-8"?>
<sst xmlns="http://schemas.openxmlformats.org/spreadsheetml/2006/main" count="1782" uniqueCount="867">
  <si>
    <t>INGRESOS</t>
  </si>
  <si>
    <t>EFECTIVO</t>
  </si>
  <si>
    <t>TRANSFERENCIA</t>
  </si>
  <si>
    <t>TOTAL</t>
  </si>
  <si>
    <t>LICENCIA DEPORTIVA ANUAL (CARNETS)</t>
  </si>
  <si>
    <t>EVENTOS</t>
  </si>
  <si>
    <t>CHIMBACALLE</t>
  </si>
  <si>
    <t>OTROS</t>
  </si>
  <si>
    <t>INGRESOS PRINCIPALES</t>
  </si>
  <si>
    <t>CERTFICADOS DE ASCENSO</t>
  </si>
  <si>
    <t>MENSUALIDADES</t>
  </si>
  <si>
    <t>ITEMS SECUNDARIOS</t>
  </si>
  <si>
    <t>VALOR</t>
  </si>
  <si>
    <t>FECHA</t>
  </si>
  <si>
    <t>TRANSPORTE</t>
  </si>
  <si>
    <t>AYUDA ECONÓMICA</t>
  </si>
  <si>
    <t>REDES</t>
  </si>
  <si>
    <t>AFILIACIONES Y PERMISOS DE FUNCIONAMIENTO</t>
  </si>
  <si>
    <t>POR COBRAR</t>
  </si>
  <si>
    <t>Chonkwon</t>
  </si>
  <si>
    <t>Luis Huaraca</t>
  </si>
  <si>
    <t>Dragon Gym</t>
  </si>
  <si>
    <t>Miguel Aguas</t>
  </si>
  <si>
    <t>ESPE</t>
  </si>
  <si>
    <t>Eduardo Loachamín</t>
  </si>
  <si>
    <t>César Tayo</t>
  </si>
  <si>
    <t>Victor Hugo Quishpe</t>
  </si>
  <si>
    <t>Juventus</t>
  </si>
  <si>
    <t>Jhony Pavón</t>
  </si>
  <si>
    <t>Koryo</t>
  </si>
  <si>
    <t>Kumgan Dul</t>
  </si>
  <si>
    <t>Fabián García</t>
  </si>
  <si>
    <t>León</t>
  </si>
  <si>
    <t>Romel  Pilaquinga</t>
  </si>
  <si>
    <t>Mercenarios</t>
  </si>
  <si>
    <t>Luis Cano</t>
  </si>
  <si>
    <t>Luisa Vega</t>
  </si>
  <si>
    <t>Fernando Ruiz</t>
  </si>
  <si>
    <t>Rojas Iron First</t>
  </si>
  <si>
    <t>Jorge Rojas</t>
  </si>
  <si>
    <t>Seúl Capelo (Sucursal)</t>
  </si>
  <si>
    <t>Fredy Castillo</t>
  </si>
  <si>
    <t>Suryun</t>
  </si>
  <si>
    <t>Edison Gallardo</t>
  </si>
  <si>
    <t>José Chiriboga</t>
  </si>
  <si>
    <t>Universidad Central (CAMU)</t>
  </si>
  <si>
    <t>Anthony Rendón</t>
  </si>
  <si>
    <t>Venom</t>
  </si>
  <si>
    <t>Vill Gym</t>
  </si>
  <si>
    <t>Hernán Villacis</t>
  </si>
  <si>
    <t>Yong Tiger</t>
  </si>
  <si>
    <t>Wilson Rodríguez</t>
  </si>
  <si>
    <t>CLUB</t>
  </si>
  <si>
    <t>REPRESENTANTE</t>
  </si>
  <si>
    <t>NÚMERO DE LICENCIAS</t>
  </si>
  <si>
    <t xml:space="preserve">CLUB </t>
  </si>
  <si>
    <t>NÚMERO DE CERTIFICADOS</t>
  </si>
  <si>
    <t>POR PAGAR</t>
  </si>
  <si>
    <t>ACREEDORES</t>
  </si>
  <si>
    <t>DETALLE</t>
  </si>
  <si>
    <t>EGRESOS</t>
  </si>
  <si>
    <t>SUBTOTAL</t>
  </si>
  <si>
    <t>VARIOS</t>
  </si>
  <si>
    <t>DECIAP</t>
  </si>
  <si>
    <t>Apolo</t>
  </si>
  <si>
    <t>Mario Pinto</t>
  </si>
  <si>
    <t>Atlas Club</t>
  </si>
  <si>
    <t>Edgar Varela</t>
  </si>
  <si>
    <t>Debak TKD</t>
  </si>
  <si>
    <t>Jimmy Bolaños</t>
  </si>
  <si>
    <t>Draco</t>
  </si>
  <si>
    <t>Edison Rodríguez</t>
  </si>
  <si>
    <t>Fitt kwon do</t>
  </si>
  <si>
    <t xml:space="preserve">Galo Garzón </t>
  </si>
  <si>
    <t>First Class Calderon</t>
  </si>
  <si>
    <t>Lenin Plazarte</t>
  </si>
  <si>
    <t>Furia Negra</t>
  </si>
  <si>
    <t>Franklin Caiza</t>
  </si>
  <si>
    <t>Himchari Dojang</t>
  </si>
  <si>
    <t>Claudia Cárdenas</t>
  </si>
  <si>
    <t>JR Sport</t>
  </si>
  <si>
    <t>Juan Carlos Ramírez</t>
  </si>
  <si>
    <t>Korean Dragon</t>
  </si>
  <si>
    <t>Fabián Moreno</t>
  </si>
  <si>
    <t>Dayana Folleco</t>
  </si>
  <si>
    <t>Kukkiwon</t>
  </si>
  <si>
    <t>Kyorugui Gym</t>
  </si>
  <si>
    <t>Vinicio Cardona</t>
  </si>
  <si>
    <t>Master Home</t>
  </si>
  <si>
    <t>Marlon Lema</t>
  </si>
  <si>
    <t>Marcial Club Granda</t>
  </si>
  <si>
    <t>Luis Granda</t>
  </si>
  <si>
    <t>Paladins</t>
  </si>
  <si>
    <t>Jeann Paladines</t>
  </si>
  <si>
    <t>Pionero Fortis</t>
  </si>
  <si>
    <t>Xavier Moreira Fortis</t>
  </si>
  <si>
    <t>Pyongyang</t>
  </si>
  <si>
    <t>Scorpius</t>
  </si>
  <si>
    <t>Dario Flores</t>
  </si>
  <si>
    <t>Seúl</t>
  </si>
  <si>
    <t>Galo Garzón</t>
  </si>
  <si>
    <t>Seúl Carapungo (Sucursal)</t>
  </si>
  <si>
    <t>José Donoso</t>
  </si>
  <si>
    <t>Seúl Gedeon (Sucrusal)</t>
  </si>
  <si>
    <t>José Luís Palacios</t>
  </si>
  <si>
    <t>Juan Manuel Villacres</t>
  </si>
  <si>
    <t>Edwin  Arteaga Jr.</t>
  </si>
  <si>
    <t>Tae Baek</t>
  </si>
  <si>
    <t>Edwin Arteaga</t>
  </si>
  <si>
    <t>Tae Sho Ku</t>
  </si>
  <si>
    <t>Marcelo Ochoa</t>
  </si>
  <si>
    <t>TaeDo</t>
  </si>
  <si>
    <t>Vicente Lazcano</t>
  </si>
  <si>
    <t>Taekwondo Trainig Center</t>
  </si>
  <si>
    <t>Paúl Orellana</t>
  </si>
  <si>
    <t>Taekwondo Jitae</t>
  </si>
  <si>
    <t>Emperatriz Quinga</t>
  </si>
  <si>
    <t>Taekwondo Jucaro</t>
  </si>
  <si>
    <t>Danilo Xavier Peréz</t>
  </si>
  <si>
    <t>Tae Woong</t>
  </si>
  <si>
    <t>Patricia Tuqueres</t>
  </si>
  <si>
    <t>Team Vencedores</t>
  </si>
  <si>
    <t>Total Kombat</t>
  </si>
  <si>
    <t>Raúl Aucancela</t>
  </si>
  <si>
    <t>Eddy Cajigal  K.</t>
  </si>
  <si>
    <t>Pionero Mejía</t>
  </si>
  <si>
    <t>Luís Burbano</t>
  </si>
  <si>
    <t>Edgar Borja</t>
  </si>
  <si>
    <t>SUELDOS Y SALARIOS</t>
  </si>
  <si>
    <t>CERTIFICADOS DE ASCENSO</t>
  </si>
  <si>
    <t>COMPRA DE SOBRES MANILA AMARITO F4 (100 UNIDADES)</t>
  </si>
  <si>
    <t>OFICINA Y TECNOLOGÍA</t>
  </si>
  <si>
    <t>COMPRA DE RESMA DE PAPEL</t>
  </si>
  <si>
    <t>INTERNET Y TELEFONÍA</t>
  </si>
  <si>
    <t>PRODUCTOS Y UTENSILIOS DE LIMPIEZA</t>
  </si>
  <si>
    <t>ALIMENTACIÓN Y CAFETERÍA</t>
  </si>
  <si>
    <t>BUZOS Y CAMISETAS ASOTKDP</t>
  </si>
  <si>
    <t>GABRIEL AYALA</t>
  </si>
  <si>
    <t>MARTIN SAENZ</t>
  </si>
  <si>
    <t>MICAELA PARRA</t>
  </si>
  <si>
    <t>CARLOS CUEVA</t>
  </si>
  <si>
    <t>BUZO</t>
  </si>
  <si>
    <t>YONG TIGER</t>
  </si>
  <si>
    <t>KUM GANG DUL</t>
  </si>
  <si>
    <t>MIT-TKD</t>
  </si>
  <si>
    <t>CLUBES</t>
  </si>
  <si>
    <t>SALDO A FAVOR DE CLUBES EN TRÁMITES DE CERTIFICADOS DE ASCENSO</t>
  </si>
  <si>
    <t>SALDOS A FAVOR DE CLUBES EN TRÁMITES DE GAL</t>
  </si>
  <si>
    <t>SAN FRANCISCO TIGRES</t>
  </si>
  <si>
    <t>SEUL</t>
  </si>
  <si>
    <t>FIRST CLASS</t>
  </si>
  <si>
    <t>SALDO</t>
  </si>
  <si>
    <t>REAFILIACIÓN</t>
  </si>
  <si>
    <t>PERSMISO ANUAL DE FUNCIONAMIENTO</t>
  </si>
  <si>
    <t>AFILIACIÓN NUEVO CLUB</t>
  </si>
  <si>
    <t>Se descuenta 5 USD por cada alumno que participe en Juegos Nacionales</t>
  </si>
  <si>
    <t>PAGOS 2024</t>
  </si>
  <si>
    <t>TOTAL PAGOS SALDOS 2023</t>
  </si>
  <si>
    <t>PENDIENTE</t>
  </si>
  <si>
    <t>PAGADO</t>
  </si>
  <si>
    <t>BP. 7707848 - 22-01-2024</t>
  </si>
  <si>
    <t>Universidad Hemisferios</t>
  </si>
  <si>
    <t>Jorge Sisalema</t>
  </si>
  <si>
    <t>Universal</t>
  </si>
  <si>
    <t>Carlos Reinoso</t>
  </si>
  <si>
    <t>Gustavo Llamuca</t>
  </si>
  <si>
    <t>Total Kombat Rhinos Sucursal</t>
  </si>
  <si>
    <t>OFI. 3294433- 04-02-2024</t>
  </si>
  <si>
    <t>Gustavo López</t>
  </si>
  <si>
    <t>Tekken</t>
  </si>
  <si>
    <t>982779 - 19-01-2024</t>
  </si>
  <si>
    <t>Team Tauro Taekwondo</t>
  </si>
  <si>
    <t xml:space="preserve">B.P.27841022 - 19-10-2023       </t>
  </si>
  <si>
    <t>CANJE S. PROFESIONALES 03-02-2024 ($245)</t>
  </si>
  <si>
    <t>92326958 - 17-01-2024</t>
  </si>
  <si>
    <t>Gissela Estrella</t>
  </si>
  <si>
    <t>Jorge Astudillo S.</t>
  </si>
  <si>
    <t>Tae Kings</t>
  </si>
  <si>
    <t xml:space="preserve">                                                                                                                                                                                           </t>
  </si>
  <si>
    <t xml:space="preserve">B.P. 38952579 -13-12-2023        </t>
  </si>
  <si>
    <t>Tae Baek Junior Sucursal Solanda</t>
  </si>
  <si>
    <t>Tae  Baek  Junior</t>
  </si>
  <si>
    <t>03-01-2024 - 20218020</t>
  </si>
  <si>
    <t>Marco Mogollon</t>
  </si>
  <si>
    <t>Simjang Team Club de TKD</t>
  </si>
  <si>
    <t>Carlos Vélez</t>
  </si>
  <si>
    <t>Shogun</t>
  </si>
  <si>
    <t>Angelica Guerrero</t>
  </si>
  <si>
    <t>Seúl La Salle</t>
  </si>
  <si>
    <t>Angél Vayas</t>
  </si>
  <si>
    <t>Seúl Vale Todo Capapungo</t>
  </si>
  <si>
    <t>Brusby Muñoz</t>
  </si>
  <si>
    <t>1039095 - 27-12-2023 (1 jue N)</t>
  </si>
  <si>
    <t>PASO DEUDA Y 1 DEP A JUEGOS</t>
  </si>
  <si>
    <t>Raúl Tipán</t>
  </si>
  <si>
    <t>San Sebastián</t>
  </si>
  <si>
    <t>Carlos Mejía</t>
  </si>
  <si>
    <t>San Francisco Tigres</t>
  </si>
  <si>
    <t>S.D.Central</t>
  </si>
  <si>
    <t>2304516 - 12-01-2024</t>
  </si>
  <si>
    <t>Milton Ramos</t>
  </si>
  <si>
    <t>Renacer</t>
  </si>
  <si>
    <t>PRO.190784020900-23-01-2024</t>
  </si>
  <si>
    <t>Carlos Estrella</t>
  </si>
  <si>
    <t>Tanaka Red</t>
  </si>
  <si>
    <t>Raig de llum</t>
  </si>
  <si>
    <t>BP. 46309319 - 24-01-2024</t>
  </si>
  <si>
    <t xml:space="preserve">comp 27400959-6-2-24                 </t>
  </si>
  <si>
    <t xml:space="preserve">PRO.840804020900.05-02-2024 </t>
  </si>
  <si>
    <t>Andrés Herrera</t>
  </si>
  <si>
    <t>Pandademon</t>
  </si>
  <si>
    <t>47864538 - 16-01-2024</t>
  </si>
  <si>
    <t>Jared Vargas</t>
  </si>
  <si>
    <t>Mit -TKD Sucursal</t>
  </si>
  <si>
    <t>92260917 - 04-01-2024</t>
  </si>
  <si>
    <t>Mellany Inasunta</t>
  </si>
  <si>
    <t>Mit-TKD</t>
  </si>
  <si>
    <t>71140294 - 17-01-2024</t>
  </si>
  <si>
    <t>B.P 115490149-11-12-2023</t>
  </si>
  <si>
    <t>Marco Duchi</t>
  </si>
  <si>
    <t>Minotaurus</t>
  </si>
  <si>
    <t>BP. 20092834- 05-03-2024</t>
  </si>
  <si>
    <t xml:space="preserve">B.P. 20092834- 05-03-2024 CEN </t>
  </si>
  <si>
    <t>Michay</t>
  </si>
  <si>
    <t>Jean Galora</t>
  </si>
  <si>
    <t>Millenium</t>
  </si>
  <si>
    <t>CANJE DEUDA</t>
  </si>
  <si>
    <t>OPEN DE LIMA</t>
  </si>
  <si>
    <t>19254425 - 12-01-2024</t>
  </si>
  <si>
    <t>Galo Gavilanez</t>
  </si>
  <si>
    <t>Los Pumas</t>
  </si>
  <si>
    <t>BP. 16933896-29-02-2024</t>
  </si>
  <si>
    <t>Cristian Flores</t>
  </si>
  <si>
    <t>Lobos</t>
  </si>
  <si>
    <t>BP. 41487117- 20-02-2024</t>
  </si>
  <si>
    <t>B.P. 84431747- 24-10-2023</t>
  </si>
  <si>
    <t xml:space="preserve">Norma Ortíz </t>
  </si>
  <si>
    <t>Lithe body</t>
  </si>
  <si>
    <t>David Chicaiza</t>
  </si>
  <si>
    <t>Koryo Sucursal</t>
  </si>
  <si>
    <t>Edwin Delgado</t>
  </si>
  <si>
    <t>Guillermo Puga - Sharon López</t>
  </si>
  <si>
    <t>Luis Sandoval</t>
  </si>
  <si>
    <t>Ko América Dragon de Fuego</t>
  </si>
  <si>
    <t>Ko América Caupicho</t>
  </si>
  <si>
    <t>Miguel Angél Pavón</t>
  </si>
  <si>
    <t>Ko América</t>
  </si>
  <si>
    <t>Jerathel</t>
  </si>
  <si>
    <t>BG 9916798 15-03-2024</t>
  </si>
  <si>
    <t>Pago en curso de entrenadores</t>
  </si>
  <si>
    <t>Fernando Moya</t>
  </si>
  <si>
    <t>Joseon Legacy</t>
  </si>
  <si>
    <t>David Del Castillo</t>
  </si>
  <si>
    <t>Ji Do Kwan</t>
  </si>
  <si>
    <t>Miguel Parra</t>
  </si>
  <si>
    <t>Ilyo MP</t>
  </si>
  <si>
    <t>Guido Mejia</t>
  </si>
  <si>
    <t>Huang Top Gym</t>
  </si>
  <si>
    <t>Mauricio Valladares</t>
  </si>
  <si>
    <t>Han Su</t>
  </si>
  <si>
    <t>Mesias Rojas</t>
  </si>
  <si>
    <t>Farang</t>
  </si>
  <si>
    <t>CANJE</t>
  </si>
  <si>
    <t>CONVENIO INTERINSTITUCIONAL</t>
  </si>
  <si>
    <t>ESMIL - Eloy Alfaro</t>
  </si>
  <si>
    <t>690260924 - 12-01-2024</t>
  </si>
  <si>
    <t>Juan Valencia</t>
  </si>
  <si>
    <t>Equilibrio</t>
  </si>
  <si>
    <t>74095048 - 16-01-2024</t>
  </si>
  <si>
    <t>Jorge Astudillo</t>
  </si>
  <si>
    <t xml:space="preserve">Ecuador </t>
  </si>
  <si>
    <t>Eddy Cajigal  Kindelan</t>
  </si>
  <si>
    <t>Ecuadcuba/ Black Panthers</t>
  </si>
  <si>
    <t>Edgar Lema</t>
  </si>
  <si>
    <t>Dragon Lee Gym</t>
  </si>
  <si>
    <t>73827343 - 16-01-2024</t>
  </si>
  <si>
    <t>Vinicio Melo</t>
  </si>
  <si>
    <t>Joel Mogollon</t>
  </si>
  <si>
    <t>Deciap Norte</t>
  </si>
  <si>
    <t>SERVICIOS PROFESIONALES</t>
  </si>
  <si>
    <t>Pablo Tayo</t>
  </si>
  <si>
    <t>Deciap</t>
  </si>
  <si>
    <t>Fredy Hidalgo</t>
  </si>
  <si>
    <t>Debak TKD Colegio de Liga</t>
  </si>
  <si>
    <t>Edison Pérez V.</t>
  </si>
  <si>
    <t>Daigoro</t>
  </si>
  <si>
    <t>BP. 228073957 - 22-01-2024</t>
  </si>
  <si>
    <t>Byron Berrones</t>
  </si>
  <si>
    <t>Champions for live</t>
  </si>
  <si>
    <t>BP. 8942157 06-02-2024</t>
  </si>
  <si>
    <t>Carlos Morocho</t>
  </si>
  <si>
    <t>Chung Song</t>
  </si>
  <si>
    <t>BP 29399075 15-03-2024</t>
  </si>
  <si>
    <t>Pablo Cobos</t>
  </si>
  <si>
    <t>Chen Huu</t>
  </si>
  <si>
    <t>CRUCE DEUDA</t>
  </si>
  <si>
    <t>Condor</t>
  </si>
  <si>
    <t>Adriana Obando</t>
  </si>
  <si>
    <t>Ciudad de Quito (Sucursal)</t>
  </si>
  <si>
    <t>34719163 - 16-01-2024</t>
  </si>
  <si>
    <t>Fernando Jaramillo</t>
  </si>
  <si>
    <t>Ciudad de Quito</t>
  </si>
  <si>
    <t>Blue Drangons</t>
  </si>
  <si>
    <t>BP. 53210770 - 08-02-2024</t>
  </si>
  <si>
    <t>Borja Lions</t>
  </si>
  <si>
    <t>Jonatan Bastidas</t>
  </si>
  <si>
    <t>Bas Panthers</t>
  </si>
  <si>
    <t>BP. 160291895 - 22-01-2024</t>
  </si>
  <si>
    <t>Daniel Ayala</t>
  </si>
  <si>
    <t>BaekJul BG (Sucursal)</t>
  </si>
  <si>
    <t>002312977 - 18-01-2024</t>
  </si>
  <si>
    <t>Jorge Proaño</t>
  </si>
  <si>
    <t>BaekJul BG</t>
  </si>
  <si>
    <t xml:space="preserve">BP. 05-02-2024 - 199487930       </t>
  </si>
  <si>
    <t>Fernando Manosalvas</t>
  </si>
  <si>
    <t>Ares</t>
  </si>
  <si>
    <t>99260917 - 04-01-2024</t>
  </si>
  <si>
    <t>DEUDA</t>
  </si>
  <si>
    <t>ESTADO</t>
  </si>
  <si>
    <t>N° COMPROBANTE/FECHA</t>
  </si>
  <si>
    <t>P. FUNCIONAMIENTO</t>
  </si>
  <si>
    <t>SALDOS PENDIENTES DESDE 30 DE SEPTIEMBRE 2023</t>
  </si>
  <si>
    <t>FUNCIONAMIENTO 2023</t>
  </si>
  <si>
    <t>CLUBES FILIALES</t>
  </si>
  <si>
    <t>N°</t>
  </si>
  <si>
    <t>DEPÓSITO</t>
  </si>
  <si>
    <t>TAE WOONG</t>
  </si>
  <si>
    <t>TAE SHO KU</t>
  </si>
  <si>
    <t>MONTO</t>
  </si>
  <si>
    <t>DEVOLVER O HACER PASO</t>
  </si>
  <si>
    <t>RECAUDADO</t>
  </si>
  <si>
    <t>RECAUDADO EN TRANSFERENCIA</t>
  </si>
  <si>
    <t>RECAUDADO EN EFECTIVO</t>
  </si>
  <si>
    <t>A RECAUDARSE</t>
  </si>
  <si>
    <t>GAL ELABORADOS</t>
  </si>
  <si>
    <t>REIMPRESIÓN</t>
  </si>
  <si>
    <t>JIDOKWAN</t>
  </si>
  <si>
    <t>TAEKWONDO TRAINING CENTER</t>
  </si>
  <si>
    <t>TAE DO ACADEMY</t>
  </si>
  <si>
    <t>RAIG DE LLUM</t>
  </si>
  <si>
    <t>EQUILIBRIO</t>
  </si>
  <si>
    <t>ECUADOR</t>
  </si>
  <si>
    <t>SHOGUN</t>
  </si>
  <si>
    <t>TAE KING'S</t>
  </si>
  <si>
    <t>DEBAK</t>
  </si>
  <si>
    <t>MARCIAL GRANDA</t>
  </si>
  <si>
    <t>PIONERO FORTIS</t>
  </si>
  <si>
    <t>BAS PANTHERS</t>
  </si>
  <si>
    <t>U. HEMISFERIOS</t>
  </si>
  <si>
    <t>FARANG</t>
  </si>
  <si>
    <t>JERATHEL</t>
  </si>
  <si>
    <t>BORJA'S LIONS</t>
  </si>
  <si>
    <t>PYONGYANG</t>
  </si>
  <si>
    <t>BAEKJUL</t>
  </si>
  <si>
    <t>KYORUGUI GYM</t>
  </si>
  <si>
    <t>DRACO</t>
  </si>
  <si>
    <t>CIUDAD DE QUITO</t>
  </si>
  <si>
    <t>FURIA NEGRA</t>
  </si>
  <si>
    <t>KO AMÉRICA</t>
  </si>
  <si>
    <t>KORYO</t>
  </si>
  <si>
    <t>LEÓN</t>
  </si>
  <si>
    <t>TAEGUK JUCARO</t>
  </si>
  <si>
    <t>KUKKIWON</t>
  </si>
  <si>
    <t>HUANG TOP GYM</t>
  </si>
  <si>
    <t>SEUL CAPELO</t>
  </si>
  <si>
    <t>SEUL CARAPUNGO</t>
  </si>
  <si>
    <t>DRAGON GYM</t>
  </si>
  <si>
    <t xml:space="preserve">KO AMÉRICA </t>
  </si>
  <si>
    <t>CAMU</t>
  </si>
  <si>
    <t>TOTAL KOMBAT</t>
  </si>
  <si>
    <t>KOREAN DRAGON</t>
  </si>
  <si>
    <t>MASTER HOME</t>
  </si>
  <si>
    <t>DRAGON LEE GYM</t>
  </si>
  <si>
    <t>GANANCIA</t>
  </si>
  <si>
    <t>COSTO</t>
  </si>
  <si>
    <t>VALOR CANCELADO</t>
  </si>
  <si>
    <t>VALOR A PAGAR</t>
  </si>
  <si>
    <t>PRECIO UNITARIO</t>
  </si>
  <si>
    <t>CANT.</t>
  </si>
  <si>
    <t>DIPLOMAS ELABORADOS</t>
  </si>
  <si>
    <t>JOSEON LEGACY</t>
  </si>
  <si>
    <t>TOTAL EFECTIVO</t>
  </si>
  <si>
    <t>MILLENIUM</t>
  </si>
  <si>
    <t>SCORPIUS</t>
  </si>
  <si>
    <t>SOCIEDAD DEPORTIVA CENTRAL</t>
  </si>
  <si>
    <t>DOJANG TKD MELO</t>
  </si>
  <si>
    <t>CHAMPIONS FOR LIFE</t>
  </si>
  <si>
    <t xml:space="preserve">JI TAE </t>
  </si>
  <si>
    <t>CHIMBACALLE - ASOTKDP</t>
  </si>
  <si>
    <t>DOS DEPÓSITOS</t>
  </si>
  <si>
    <t>SIMJANG</t>
  </si>
  <si>
    <t>PVM - ROJAS IAN IRON FIST</t>
  </si>
  <si>
    <t>REIMPRESIÒN</t>
  </si>
  <si>
    <t>PALADINS MARCIAL CLUB</t>
  </si>
  <si>
    <t>UNIVERSAL</t>
  </si>
  <si>
    <t>COMPLETA PAGO CON SALDO A FAVOR</t>
  </si>
  <si>
    <t>PASO DEUDA TRÁMITES SRI</t>
  </si>
  <si>
    <t>SEUL SEUL YEONG GU</t>
  </si>
  <si>
    <t>ASOTKD - P</t>
  </si>
  <si>
    <t>KO AMÉRICA CAUPICHO</t>
  </si>
  <si>
    <t>UNIVERSIDAD DE LOS HEMISFERIOS</t>
  </si>
  <si>
    <t>MIKIDO</t>
  </si>
  <si>
    <t>MICHAYDO</t>
  </si>
  <si>
    <t xml:space="preserve"> DATOS PENDIENTES PARA TRÁMITE </t>
  </si>
  <si>
    <t>BAS PATHENRS</t>
  </si>
  <si>
    <t xml:space="preserve">SEUL </t>
  </si>
  <si>
    <t>SURYUM</t>
  </si>
  <si>
    <t>ARES</t>
  </si>
  <si>
    <t>CANCELADO CON SALDO A FAVOR</t>
  </si>
  <si>
    <t>PAGA EL 17-07-2024</t>
  </si>
  <si>
    <t>CHEN HUU</t>
  </si>
  <si>
    <t>LOS PUMAS</t>
  </si>
  <si>
    <t>SEUL CARCELÉN</t>
  </si>
  <si>
    <t>DAIGORO</t>
  </si>
  <si>
    <t>USFQ</t>
  </si>
  <si>
    <t>MERCENARIOS</t>
  </si>
  <si>
    <t>APOLO</t>
  </si>
  <si>
    <t>COMPRA CINTA DE EMBALAJE TRANSPARENTE</t>
  </si>
  <si>
    <t>COMPRA DE NOTES SHEETS, REGLA Y NOTAS DE ETIQUETA</t>
  </si>
  <si>
    <t>COMPRA DE GOMA EN BARRA</t>
  </si>
  <si>
    <t>MATERIAL IMPRESO Y MICAS (GAL)</t>
  </si>
  <si>
    <t>COMPRA DE MICAS PARA CARNETS 5 CAJAS</t>
  </si>
  <si>
    <t>COMPRA DE TINTA PARA IMPRESORA COLOR NEGRO</t>
  </si>
  <si>
    <t>COMPRA DE MASKING</t>
  </si>
  <si>
    <t>IMPRESIÓN DIPLOMAS PARA SESIÓN SOLEMNE EDICIÓN ESPECIAL</t>
  </si>
  <si>
    <t>COMPRA DE MICAS PARA CARNETS 4 CAJAS</t>
  </si>
  <si>
    <t>COMPRA DE APOYA MANOS Y 5 ESFEROS</t>
  </si>
  <si>
    <t>IMPRESIÓN CERTIFICADOS DE ASCENSO</t>
  </si>
  <si>
    <t>COMPRA DE JABÓN LÍQUIDO PARA MANOS (SESIÓN SOLEMNE)</t>
  </si>
  <si>
    <t>COMPRA DE DESINFECTANTE Y FUNDAS DE BASURA (SESIÓN SOLEMNE)</t>
  </si>
  <si>
    <t>COMPRA DE CLOROX, DETERGENTE Y FUNDAS DE BASURA</t>
  </si>
  <si>
    <t>COMPRA DE SUAVIZANTE (LAVADO DE COBIJAS RESIDENCIA ATKDP)</t>
  </si>
  <si>
    <t>PAGO SERVICIO DE LAVANDERÍA (CHALECOS DE STAFF Y COBIJAS RESIDENCIA ATKDP)</t>
  </si>
  <si>
    <t>PAGO SERVICIO DE LAVANDERÍA (MANTELES ATKDP)</t>
  </si>
  <si>
    <t>COMPRA DE DETERGENTE Y SUAVIZANTE (LAVADO DE COBIJAS RESIDENCIA ATKDP)</t>
  </si>
  <si>
    <t>COMPRA DE DETERGENTE Y FUNDAS DE BASURA</t>
  </si>
  <si>
    <t>COMPRA DE PAPEL HIGIÉNICO INSTITUCIONAL, DESINFECTANTE Y CLOROX</t>
  </si>
  <si>
    <t>COMPRA DE SUAVIZANTE, DETERGENTE Y FUNDAS (LAVADO DE COBIJAS RESIDENCIA ATKDP)</t>
  </si>
  <si>
    <t>COMPRA DE GUANTES DE LIMPIEZA</t>
  </si>
  <si>
    <t>COMPRA DE FUNDAS DE BASURA</t>
  </si>
  <si>
    <t>COMPRA DE PAÑOS DE LIMPIEZA</t>
  </si>
  <si>
    <t>AGUA GÜITIG (REUNIÓN)</t>
  </si>
  <si>
    <t>COMPRA DE PRODUCTOS PARA CAFETERÍA (CAFÉ, AGUA Y CUCHARAS PEQUEÑAS)</t>
  </si>
  <si>
    <t>ARREGLO Y MANTENIMIENTO DE INSTALACIONES</t>
  </si>
  <si>
    <t>COMPRA DE CANDADO Y CADENA GALVANIZADA (BODEGA DE IMPLEMENTOS ÁREA DE PLANTA BAJA)</t>
  </si>
  <si>
    <t>PAGO PLAN CELULAR ASOTKDP ABRIL</t>
  </si>
  <si>
    <t>PAGO PLAN CELULAR ASOTKDP MAYO</t>
  </si>
  <si>
    <t>PAGO PLAN CELULAR ASOTKDP JUNIO</t>
  </si>
  <si>
    <t>PAGO PLAN CELULAR ASOTKDP JULIO</t>
  </si>
  <si>
    <t xml:space="preserve">REPOSICIÓN DE CHIP LÍNEA ASOTKDP </t>
  </si>
  <si>
    <t>SERVICIO DE INTERNET FIJO CELERITY JUNIO</t>
  </si>
  <si>
    <t>SERVICIO DE INTERNET FIJO CELERITY JULIO</t>
  </si>
  <si>
    <t>SERVICIO DE INTERNET FIJO CELERITY MAYO</t>
  </si>
  <si>
    <t>COMPRA DE SÁNDUCHES REFRIGERIO CONVERSATORIO DE REGLAS DE COMPETENCIA CATEGORIA SUB 22</t>
  </si>
  <si>
    <t>COMPRA DE GASEOSAS REFRIGERIO CONVERSATORIO DE REGLAS DE COMPETENCIA CATEGORÍA SUB 22</t>
  </si>
  <si>
    <t>COMPRA DE BEBIDAS EXPOSITORES CONVERSATORIO DE REGLAS DE COMPETENCIA CATEGORÍA SUB 23</t>
  </si>
  <si>
    <t>COMPRA DE MICAS PARA CARNETS 1O CAJAS</t>
  </si>
  <si>
    <t>COMPRA DE CINTAS EMBALAJE</t>
  </si>
  <si>
    <t>SERVICIO DE INTERNET FIJO CELERITY ABRIL</t>
  </si>
  <si>
    <t>COMPRA DE PAPEL HIGIÉNICO INDUSTRIAL</t>
  </si>
  <si>
    <t>COMPRA DE PAPEL HIGIÉNICO INSTITUCIONAL, FUNDAS DE BASURA, DETERGENTE, ESCOBA Y JABÓN LÍQUIDO</t>
  </si>
  <si>
    <t>COMPRA DE TAIPE</t>
  </si>
  <si>
    <t>APOYO PARA MOVILIZACIÓN SEMANAL DEPORTISTA LUDY BENAVIDES</t>
  </si>
  <si>
    <t xml:space="preserve"> MANEJO DE MEDIOS Y REDES SOCIALES ABRIL</t>
  </si>
  <si>
    <t xml:space="preserve"> MANEJO DE MEDIOS Y REDES SOCIALES MAYO</t>
  </si>
  <si>
    <t xml:space="preserve"> MANEJO DE MEDIOS Y REDES SOCIALES JUNIO</t>
  </si>
  <si>
    <t xml:space="preserve"> MANEJO DE MEDIOS Y REDES SOCIALES JULIO</t>
  </si>
  <si>
    <t>LUCES LED PARA TODA LA PLANTA BAJA</t>
  </si>
  <si>
    <t>PAGO PLAN CELULAR ASOTKDP AGOSTO</t>
  </si>
  <si>
    <t>SERVICIO DE INTERNET FIJO CELERITY AGOSTO</t>
  </si>
  <si>
    <t>COMPRA DE PAPEL HIGIÉNICO INSTITUCIONAL</t>
  </si>
  <si>
    <t>COMPRA DE PAPEL HIGIÉNICO INSTITUCIONAL Y DETERGENTE</t>
  </si>
  <si>
    <t>RECARGA DE AGUA EN BOTELLONES (HIDRATACIÓN DEPORTISTAS)</t>
  </si>
  <si>
    <t>COMPRA DE TARRINAS PARA ALMUERZOS DE COMEDOR DE CDP</t>
  </si>
  <si>
    <t>KUMGANG DUL</t>
  </si>
  <si>
    <t>TEKKEN</t>
  </si>
  <si>
    <t>SEUL GEDEON</t>
  </si>
  <si>
    <t>TAE KING´S</t>
  </si>
  <si>
    <t xml:space="preserve">SAN SEBASTIÁN </t>
  </si>
  <si>
    <t xml:space="preserve">LEÓN </t>
  </si>
  <si>
    <t>JI TAE</t>
  </si>
  <si>
    <t xml:space="preserve">CHAMPOINS FOR LIFE </t>
  </si>
  <si>
    <t xml:space="preserve">TAE SHO KU </t>
  </si>
  <si>
    <t>ECUACUBA (4) Y CHIMBACALLE (7)</t>
  </si>
  <si>
    <t>UNIVERSAL LA ROLDOS</t>
  </si>
  <si>
    <t xml:space="preserve">FARANG </t>
  </si>
  <si>
    <t>ASO TKD VICENTINA</t>
  </si>
  <si>
    <t>HIMCHARI</t>
  </si>
  <si>
    <t>DICIEMBRE</t>
  </si>
  <si>
    <t>REZAGADO JOEL CUNALATA</t>
  </si>
  <si>
    <t>PASO DEUDA</t>
  </si>
  <si>
    <t>COMPLETA PAGO</t>
  </si>
  <si>
    <t xml:space="preserve">MOVILIZACIÓN PARA COTIZACIONES DE CERTIFICADOS DE ASCENSO EN IMPRENTAS </t>
  </si>
  <si>
    <t>IMPRESIÓN DE 1000 FLYERS ASOTKDP</t>
  </si>
  <si>
    <t>COBRO PARA REPOSICIÓN DE BALDOSAS (DAÑO CON BARRA DE PESAS CATEGORÍA JUNIOR Y SENIOR</t>
  </si>
  <si>
    <t>TAE BAEK ECUADOR JR</t>
  </si>
  <si>
    <t>PAGA SALDO ANTERIOR 02-05-2024</t>
  </si>
  <si>
    <t>COMPRA DE CANDADOS PUERTAS DE LAS DIVISIONES DE METAL EN BODEGA DE LOS QUITUS)</t>
  </si>
  <si>
    <t>DESAYUNO PARA DEPORTISTAS QUE ENTRENAN A DOBLE JORNADA (DARLEYT SUÁREZ, EDISON LOOR Y MARTÍN MORÁN)</t>
  </si>
  <si>
    <t>ANTERIOR $70</t>
  </si>
  <si>
    <t>ANTERIOR$50</t>
  </si>
  <si>
    <t>BP. 17281887-26-07-2024</t>
  </si>
  <si>
    <t>Daigoro Sucursal  Sector El Beaterio</t>
  </si>
  <si>
    <t>BP. 21042379-05-07-2024</t>
  </si>
  <si>
    <t>PASO DEUDA 18-07-2024</t>
  </si>
  <si>
    <t>PASO DEUDA 18-07-2025</t>
  </si>
  <si>
    <t>Dojang Taekwondo Melo</t>
  </si>
  <si>
    <t>BP.55066275-8-08-2024</t>
  </si>
  <si>
    <t>BP.103149991-03-06-2024</t>
  </si>
  <si>
    <t>ANTERIOR</t>
  </si>
  <si>
    <t>Goyang - Ideul</t>
  </si>
  <si>
    <t>Luis Elias Pisuña</t>
  </si>
  <si>
    <t>P.O.00077-11-04-24</t>
  </si>
  <si>
    <t>PAGO POR DIPLOMAS</t>
  </si>
  <si>
    <t>Prod.1219880209-07-06-24</t>
  </si>
  <si>
    <t>Samantha Mogollon</t>
  </si>
  <si>
    <t>EN DOS PAGOS (BP. 39540159 - 05-06-2024 Y BP. 49030047- 07-08-2024)</t>
  </si>
  <si>
    <t>PAGO POR SERVICIO DE INTERNET FIJO XTRIM TV CABLE (ENERO, FEBRERO Y MARZO 2024)</t>
  </si>
  <si>
    <t>PASO SERVICIO DE INTERNET FIJO XTRIM TV CABLE</t>
  </si>
  <si>
    <t>Bryan Chalcualan</t>
  </si>
  <si>
    <t>Ko América Santo Tomas</t>
  </si>
  <si>
    <t>BP. 51813288- 12-07-2024</t>
  </si>
  <si>
    <t>BP.20228234 - 23-07-2024</t>
  </si>
  <si>
    <t>B.P. 99611502- 16-05-24</t>
  </si>
  <si>
    <t>BP. 186207888 5-07-2024</t>
  </si>
  <si>
    <t>Efect- evento 20-07-2024</t>
  </si>
  <si>
    <t>42113-16-05-24</t>
  </si>
  <si>
    <t>ANTERIOR $50</t>
  </si>
  <si>
    <t>BP. 234822309-10-06-2024</t>
  </si>
  <si>
    <t>BP.29220414-22-05-2024</t>
  </si>
  <si>
    <t>B.G.2285212-2-04-24</t>
  </si>
  <si>
    <t>BG. 0009916524 - 18-03-2024</t>
  </si>
  <si>
    <t>BP. 11085488 - 22-03-2024</t>
  </si>
  <si>
    <t>002-00015-22-05-2024</t>
  </si>
  <si>
    <t>BP. 14359822 - 21-03-2024</t>
  </si>
  <si>
    <t>ANTERIOR $270</t>
  </si>
  <si>
    <t>BP. 29348779-26-06-2024</t>
  </si>
  <si>
    <t>B.P. 67213266-17-05-24</t>
  </si>
  <si>
    <t xml:space="preserve">SALDO A FAVOR POR PAGO DE U. H. </t>
  </si>
  <si>
    <t>BP.318788754-18/3/2024</t>
  </si>
  <si>
    <t>II COPA INTERNACIONAL ASOTKD PICHINCHA 20 Y 21-07-2024</t>
  </si>
  <si>
    <t>TORNEO HADMADANG  29-06-2024</t>
  </si>
  <si>
    <t>KUMGANDUL</t>
  </si>
  <si>
    <t>SEUL LA SALLE</t>
  </si>
  <si>
    <t>FITT KWONDO MEJIA</t>
  </si>
  <si>
    <t>TAEBAEK</t>
  </si>
  <si>
    <t>BLUE DRAGONS</t>
  </si>
  <si>
    <t>COMPRA DE CABLE HDMI</t>
  </si>
  <si>
    <t>GRABADO DE CD PARA TRÁMITES</t>
  </si>
  <si>
    <t>PAGO PARQUEADERO VISITA MINISTERIO DEL DEPORTE</t>
  </si>
  <si>
    <t>COPIA DE LLAVES (OFICINA DE SECRETARÍA)</t>
  </si>
  <si>
    <t>MOVILIZACIÓN INVITACIONES A EMBAJADA DE GUATEMALA PARA SESIÓN SOLEMNE</t>
  </si>
  <si>
    <t>FLETES TRANSPORTE DE MENAJE DE ESCENARIO PARA COMPETENCIA (DE LOS QUITUS AL RUMIÑAHUI)</t>
  </si>
  <si>
    <t>CRUCE DEUDA POR SERVIOS EN MORTAJE DE EVENTOS POR P. FUNCIONAMIENTO CLUB DEBAK MATRIZ</t>
  </si>
  <si>
    <t>CRUCE DEUDA POR SERVIOS EN MORTAJE DE EVENTOS POR P. FUNCIONAMIENTO CLUB DEBAK LIGA</t>
  </si>
  <si>
    <t xml:space="preserve">CANJE POR SERVICIOS PROFESIONALES POR P. FUNCIONAMIENTO CLUB ESPE DE EDUARDO LOACHAMIN </t>
  </si>
  <si>
    <t>CRUCE DEUDA POR SERVICIO DE INTERNET FIJO XTRIM TV CABLE (FUNCIONAMIENTO KO AMÉRICA MATRIZ Y CAUPICHO)</t>
  </si>
  <si>
    <t>PAGO MAESTRO DE CEREMONIAS SESIÓN SOLEMNE</t>
  </si>
  <si>
    <t>SERVICIO DE CATERING SESIÓN SOLEMNE</t>
  </si>
  <si>
    <t>CRUCE DEUDA POR PAGO DE DIPLOMAS CLUB HANSU CAYAMBE</t>
  </si>
  <si>
    <t>CRUCE DE DEUDA PENDIENTE PROF. CARLOS REINOSO (33 CARNETS Y P. FUNCIONAMIENTO)</t>
  </si>
  <si>
    <t>PAGO RUTH GUANO MARZO SERVICIO DE LIMPIEZA (MEDIO TIEMPO)</t>
  </si>
  <si>
    <t>PAGO RUTH GUANO ABRIL SERVICIO DE LIMPIEZA  (MEDIO TIEMPO)</t>
  </si>
  <si>
    <t>PAGO RUTH GUANO MAYO SERVICIO DE LIMPIEZA  (MEDIO TIEMPO)</t>
  </si>
  <si>
    <t>PAGO RUTH GUANO JUNIO SERVICIO DE LIMPIEZA  (MEDIO TIEMPO)</t>
  </si>
  <si>
    <t>PAGO RUTH GUANO JULIO SERVICIO DE LIMPIEZA  (MEDIO TIEMPO)</t>
  </si>
  <si>
    <t>ALQUILER DE MENAJE DE ESCENARIO PARA SESIÓN SOLEMNE (PANTALLAS, LUCES, ALFROMBRA, CALENTADORES) JIMMY BOLAÑOS</t>
  </si>
  <si>
    <t xml:space="preserve">COMPRA DE TATAMI </t>
  </si>
  <si>
    <t>TROFEOS OPEN SOLIDARIO I OPEN SOLIDARIO CAYAMBE</t>
  </si>
  <si>
    <t xml:space="preserve">PUBLICACIÓN PARA ASAMBLEA </t>
  </si>
  <si>
    <t>COMPRA DE MEDALLAS  I OPEN SOLIDARIO CAYAMBE</t>
  </si>
  <si>
    <t xml:space="preserve">LOREN BRICEÑO </t>
  </si>
  <si>
    <t>SERVICIOS GENERALES MEDIO TIEMPO MES DE ABRIL</t>
  </si>
  <si>
    <t>Bas Panthers Pintag (Sucursal)</t>
  </si>
  <si>
    <t>BG. 0001655422 - 15-08-2024</t>
  </si>
  <si>
    <t>COP.P.N. 5750- 23-04-2024/ B.P. 25633758 - 14-08-2024</t>
  </si>
  <si>
    <t>BP. 191879288 - 19-08-2024</t>
  </si>
  <si>
    <t xml:space="preserve">CLUB FARANG </t>
  </si>
  <si>
    <t>DEVOLVER $5 EN PAGO DE P. DE FUNCIONAMIENTO ANUAL</t>
  </si>
  <si>
    <t>BP. 19157477 - 28-08-2024</t>
  </si>
  <si>
    <t>Seúl Yeong-Gu Carcelen</t>
  </si>
  <si>
    <t>BP. 24853537 - 21-05-2024</t>
  </si>
  <si>
    <t>Seúl Chung UI (sucursal)</t>
  </si>
  <si>
    <t>SEUL YEONG GU</t>
  </si>
  <si>
    <t>CHUNG UI</t>
  </si>
  <si>
    <t>SEUL GEDEÓN</t>
  </si>
  <si>
    <t>ASOTKD - P CHIMABACALLE</t>
  </si>
  <si>
    <t>L. D. C. MEJÍA</t>
  </si>
  <si>
    <t>ESMIL</t>
  </si>
  <si>
    <t>ASOTKD - P CHIMBACALLE</t>
  </si>
  <si>
    <t>JR SPORT</t>
  </si>
  <si>
    <t>TAE BAEK ECUADOR JR.</t>
  </si>
  <si>
    <t>SEUL CHUNG UI</t>
  </si>
  <si>
    <t xml:space="preserve">SEUL CAPELO </t>
  </si>
  <si>
    <t>A FAVOR DEL CLUB $6</t>
  </si>
  <si>
    <t>SALDO A FAVOR DEL CLUB $4</t>
  </si>
  <si>
    <t>SALDO A FAVOR DEL CLUB $6</t>
  </si>
  <si>
    <t>HACE USO DEL SALDO A FAVOR PARA OTRO TRÁMITE</t>
  </si>
  <si>
    <t>NICOLALDE JR SPORT</t>
  </si>
  <si>
    <t>HANSU CAYAMBE</t>
  </si>
  <si>
    <t>ASOTKD - P VICENTINA</t>
  </si>
  <si>
    <t>SALDO A FAVOR DEL CLUB $2</t>
  </si>
  <si>
    <t>HACE USO DE $5 SALDO A FAVOR PARA TRÁMITE</t>
  </si>
  <si>
    <t>COMPRA DE EMPASTE, IMPERMEABILIZANTE, LLAVE ANGULAR, TEFLÓN Y BROCHA</t>
  </si>
  <si>
    <t>PAGO USO DE PÁGINA DE ASOTKD - P</t>
  </si>
  <si>
    <t>COMPRA DE COJINES PARA SILLAS DE OFICINA</t>
  </si>
  <si>
    <t>COMPRA DE CINTA DOBLE FAZ</t>
  </si>
  <si>
    <t>COMPRA DE CAJA DE CLIPS</t>
  </si>
  <si>
    <t>COMPRA DE SIFÓN FLEXIBLE Y HOJA DE SIERRA FINA</t>
  </si>
  <si>
    <t>COMPRA DE PIOLA PLÁSTICA Y CINTA MÉTRICA</t>
  </si>
  <si>
    <t xml:space="preserve">COMPRA DE GALÓN DE PINTURA BLANCA </t>
  </si>
  <si>
    <t>COMPRA DE CINTA MASKING</t>
  </si>
  <si>
    <t>COMPRA DE LIJA DE AGUA</t>
  </si>
  <si>
    <t>DUPLICADO DE LLAVES PARA ENTREGAR A DELEGACIÓN DE GUATEMALA</t>
  </si>
  <si>
    <t>REPOSICIÓN DE VALORES A CDP POR FACTURAS X CAMPEONATO NACIONAL JUVENIL (17-19 DE JUN)</t>
  </si>
  <si>
    <t>COMPRA DE CAJONERA PARA RESIDENCIA ASOTKD - P</t>
  </si>
  <si>
    <t xml:space="preserve">FLETES TRANSPORTE DE MENAJE DE ESCENARIO PARA COMPETENCIA </t>
  </si>
  <si>
    <t>COMPRA DE PALA PARA BASURA</t>
  </si>
  <si>
    <t xml:space="preserve">COMPRA DE FUNDAS DE BASURA </t>
  </si>
  <si>
    <t>COMPRA DE CLORO, DESINFECTANTE, ESPONJA DE LIMPIEZA Y LAVAPLATOS</t>
  </si>
  <si>
    <t>COMPRA DE DETERGENTE Y SUAVIZANTE (LAVADO DE SÁBANAS RESIDENCIA ATKDP)</t>
  </si>
  <si>
    <t>COMPRA DE PAPEL HIGIÉNICO INDUSTRIAL Y GUANTES DE LIMPIEZA</t>
  </si>
  <si>
    <t>PAGO DE IVA POR INSCRIPCIONES AL OPEN DE PORTOVIEJO</t>
  </si>
  <si>
    <t>COMPRA DE NOTES SHEETS</t>
  </si>
  <si>
    <t>COMPRA Y GRABADO DE CD PARA TRÁMITES</t>
  </si>
  <si>
    <t xml:space="preserve">COMPRA DE CARPETAS </t>
  </si>
  <si>
    <t>NOTARIZAR FACTURAS DE PANAM SERIES QUERÉTARO - MÉXICO</t>
  </si>
  <si>
    <t>VALENTINA LASCANO</t>
  </si>
  <si>
    <t>U San Francisco  USFQ</t>
  </si>
  <si>
    <t>PAGO SALDO POR SERVICIO DE INTERNET FIJO XTRIM TV CABLE 2023  (PASO CON GALS)</t>
  </si>
  <si>
    <t>PROF. CARLOR REINOSO</t>
  </si>
  <si>
    <t>RUTH GUANO</t>
  </si>
  <si>
    <t>DAYANA FOLLECO</t>
  </si>
  <si>
    <t>SERVICIO DE LIMPIEZA MES DE AGOSTO</t>
  </si>
  <si>
    <t>ESTALIN FERNANDO VILLARROEL</t>
  </si>
  <si>
    <t>COMPLETA PAGO CON SALDO A FAVOR  DEL 23-03-2024</t>
  </si>
  <si>
    <t>COMPLETA PAGO CON SALDO A FAVOR DEL 10-05-2024</t>
  </si>
  <si>
    <t>HACE USO DE $4 A FAVOR EN TRÁMITE DEL 26-06-2024</t>
  </si>
  <si>
    <t>HACE USO DEL SALDO A FAVOR EN TRÁMITE DE 07-08-2024</t>
  </si>
  <si>
    <t>TENÍA UN SALDO PENDIENTE</t>
  </si>
  <si>
    <t>REIMPRESIÓN PAGA 07-06-2024</t>
  </si>
  <si>
    <t>$17 SALDO A FAVOR EN EVENTO -$6 LE QUEDAN $11</t>
  </si>
  <si>
    <t>HACE USO DE SALDO A FAVOR DE EVENTO Y COMPLETA PAGO CON EL 29-07-2024 CON 55 DIPLOMAS $1</t>
  </si>
  <si>
    <t>OBSERVACIONES</t>
  </si>
  <si>
    <t>PASO DEUDA CON SALDO ANTERIOR Y ENE-FEB-MAR INTERNET</t>
  </si>
  <si>
    <t>PAGO CON EL 29-07-2024 CON 55 DIPLOMAS $1</t>
  </si>
  <si>
    <t>LICENCIAS DE COMPETIDOR (MARZO 2024 - SEPTIEMBRE 2024)</t>
  </si>
  <si>
    <t>DIPLOMAS DE ASCENSO (MARZO 2024 - SEPTIEMBRE 2024)</t>
  </si>
  <si>
    <t>HACE USO DEL SALDO A FAVOR PARA TRÁMITE DE CARNETS DEL 26-06-2024</t>
  </si>
  <si>
    <t>CANJE POR SERVICIOS PROFESIONALES POR P. FUNCIONAMIENTO CLUB SURYN</t>
  </si>
  <si>
    <t xml:space="preserve">Grand Master </t>
  </si>
  <si>
    <t>CANJE Y $ 20 BP. 138566834 19-08-2024</t>
  </si>
  <si>
    <t>PRESTACIÓN SERVICIOS PROFESIONALES ($130 SALDO ANTERIOR JULIO - AGOSTO)</t>
  </si>
  <si>
    <t>CRUCE DE DEUDA POR SERVICIOS PROFESIONALES  P. FUNCIONAMIENTO DAYANA FOLLECO</t>
  </si>
  <si>
    <t>PAGO CAMIONETA PARA BOTAR ESCOMBROS POR TRABAJO DE GRADAS</t>
  </si>
  <si>
    <t xml:space="preserve">PRIMER ABONO POR TRABAJO DE GRADAS ÁREA DE ENTRENAMIENTO SUPERIOR WILMER SIMBAÑA </t>
  </si>
  <si>
    <t>SEGUNDO ABONO POR ARREGLO DE GRADAS ÁREA DE ENTRENAMIENTO SUPERIOR</t>
  </si>
  <si>
    <t>CUARTO ABONO POR ARREGLO DE GRADAS Y COLOCACIÓN DE BAÚL  (PINTADA, LACADA Y COLOCACIÓN)</t>
  </si>
  <si>
    <t>ABONO DE MOQUETA ÁREA DE ENTRENAMIENTO SUPERIOR</t>
  </si>
  <si>
    <t>SEGUNDO ABONO DE MOQUETA  ÁREA DE ENTRENAMIENTO SUPERIOR</t>
  </si>
  <si>
    <t>PAGO SECRETARIA DAYANA FOLLECO SALDO  ENE - FEB 2023 (SALDO PENDIENTE)</t>
  </si>
  <si>
    <t>PAGO SECRETARIA DAYANA FOLLECO SALDO  15 DÍAS DE ABRIL 2023 (SALDO PENDIENTE)</t>
  </si>
  <si>
    <t>PAGO  SECRETARIA DAYANA FOLLECO 15 DÍAS DE MARZO</t>
  </si>
  <si>
    <t>PAGO SECRETARIA DAYANA FOLLECO 15 DÍAS ABRIL</t>
  </si>
  <si>
    <t>PAGO SECRETARIA DAYANA FOLLECO MAYO</t>
  </si>
  <si>
    <t>PAGO  SECRETARIA DAYANA FOLLECO JUNIO</t>
  </si>
  <si>
    <t>PAGO AUXILIAR Y APOYO LOREN BRICEÑO FEBRERO (MEDIO TIEMPO)</t>
  </si>
  <si>
    <t>PAGO AUXILIAR Y APOYO LOREN BRICEÑO MARZO (MEDIO TIEMPO)</t>
  </si>
  <si>
    <t>PAGO AUXILIAR Y APOYO TATIANA SIMBAÑA JUNIO (MEDIO TIEMPO)</t>
  </si>
  <si>
    <t>PAGO AUXILIAR Y APOYO TATIANA SIMBAÑA JULIO (MEDIO TIEMPO)</t>
  </si>
  <si>
    <t>TERCER ABONO POR ARREGLO DE GRADAS Y COLOCACIÓN DE BAÚL</t>
  </si>
  <si>
    <t>CERRAJERÍA DARWIN HERNÁNDEZ DIVISIÓN INTERNA DE BODEGA COLISEO LOS QUITUS</t>
  </si>
  <si>
    <t>CERRAJERÍA DARWIN HERNÁNDEZ VENTANAS Y BARANDALES (PLANTA ALTA - ÁREA DE ENTRENAMIENTO)</t>
  </si>
  <si>
    <t>MANTENIMIENTO Y ALBAÑILERÍA ARNULFO CONGO PAGO DOS SEMANAS</t>
  </si>
  <si>
    <t>TRÁMITES Y ASESORÍA SRI EDUARDO LOACHAMIN</t>
  </si>
  <si>
    <t>MOVILIZACIÓN PARA ENTREGA DE DOCUMENTOS</t>
  </si>
  <si>
    <t>MOVILIZACIÓN DE COBRO DE CHEQUE</t>
  </si>
  <si>
    <t>GEOVANNI ESPINOZA</t>
  </si>
  <si>
    <t xml:space="preserve"> MANEJO DE MEDIOS Y REDES SOCIALES MARZO (SE PAGA EN ABRIL)</t>
  </si>
  <si>
    <t>COMPRA DE ALMUERZOS PERSONAL DE LOGÍSTICA SESIÓN SOLEMNE EDICIÓN ESPECIAL</t>
  </si>
  <si>
    <t>TROFEOS CHICHO</t>
  </si>
  <si>
    <t>MANEJO DE MEDIOS Y REDES SOCIALES AGOSTO</t>
  </si>
  <si>
    <t>PREMIACIÓN SESIÓN SOLEMNE (PULSERAS, PLACAS, MEDALLAS, ETC)</t>
  </si>
  <si>
    <t>COMPRA DE TATAMI  OLÍMPICO</t>
  </si>
  <si>
    <t>COMPRA DE CARPAS (PLEGABLES)</t>
  </si>
  <si>
    <t>COMPRA DE COLCHONETAS (TATAMI) DE MEDIA DENSIDAD</t>
  </si>
  <si>
    <t>PAGADO 05-09-2024 SE REGISTRA EN EL PRÓXIMO INFORME</t>
  </si>
  <si>
    <t>BP. 30582850 21-08-2024</t>
  </si>
  <si>
    <t>SERVICIO DE ENTRENAMIENTO MENTAL (DE MARZO HASTA AGOSTO)</t>
  </si>
  <si>
    <t>PAGO POR VERIFICAR</t>
  </si>
  <si>
    <t xml:space="preserve">SERVICIOS PROFESIONALES </t>
  </si>
  <si>
    <t>SE ACUERDA COMPROMISO DE PAGO POR APOYO EN EVENTOS</t>
  </si>
  <si>
    <t>PRODUB. 15-06-2024 Y 01-06-2024</t>
  </si>
  <si>
    <t>PAGADO 06-09-2024 SE REGISTRA EN EL PRÓXIMO INFORME</t>
  </si>
  <si>
    <t>INGRESO LIQUIDO</t>
  </si>
  <si>
    <t>$ 3,543,3</t>
  </si>
  <si>
    <t>VALOR (INGRESO-EGRESOS)</t>
  </si>
  <si>
    <t>CURSO DE ENTRENADORES Y CAMPAMENTO DE ENTRENAMIENTO DEL 21 AL 23 -08-2024</t>
  </si>
  <si>
    <t>PAGO MES DE FEBRERO  MATEO PAZMINO FONDOS PROPIOS (ANTERIOR CONTRATO CDP)</t>
  </si>
  <si>
    <t>PAGO CURSO DE ARBITRAJE 2023</t>
  </si>
  <si>
    <t>William Suntaxi</t>
  </si>
  <si>
    <t>ACTUALIZADO AL 31 DE AGOSTO DEL 2024</t>
  </si>
  <si>
    <t>MANTENIMIENTO Y ALBAÑILERÍA ARNULFO CONGO PAGO ABRIL DOS SEMANAS</t>
  </si>
  <si>
    <t>MANTENIMIENTO Y ALBAÑILERÍA ARNULFO CONGO PAGO MAYO DOS SEMANAS</t>
  </si>
  <si>
    <t>MANTENIMIENTO Y ALBAÑILERÍA ARNULFO CONGO PAGO JUNIO DOS SEMANAS</t>
  </si>
  <si>
    <t>SEMANAL</t>
  </si>
  <si>
    <t>ALIMENTACIÓN DEPORTISTAS DE SELECCIÓN DE PICHINCHA Y DELEGACIÓN DE GUATEMALA</t>
  </si>
  <si>
    <t xml:space="preserve">ALIMENTACIÓN DEPORTISTAS DE SELECCIÓN DE PICHINCHA </t>
  </si>
  <si>
    <t>ALIMENTACIÓN DEPORTISTAS DE SELECCIÓN DE PICHINCHA</t>
  </si>
  <si>
    <t>PRÉSTAMO A GUILLERMO PUGA A FAVOR DE ASOTKD - P</t>
  </si>
  <si>
    <t>CONCENTRACIÓN DEPORTIVA DE PICHINCHA</t>
  </si>
  <si>
    <t xml:space="preserve">PAGO POR ALQUILER INSTALACIONES DE CENTRO DE ARTE CONTEMPORÁNEO </t>
  </si>
  <si>
    <t xml:space="preserve">TOTAL </t>
  </si>
  <si>
    <t>ESPE DESCT. DEUDA ASOTKD - P</t>
  </si>
  <si>
    <t>MEDALLAS Y TROFEOS</t>
  </si>
  <si>
    <t>MEDICOS Y AMBULANCIA</t>
  </si>
  <si>
    <t>PERSONAL DE APOYO</t>
  </si>
  <si>
    <t>ARBITRAJE</t>
  </si>
  <si>
    <t xml:space="preserve">PAGOS ORGANIZACION Y APOYO G. GARZON </t>
  </si>
  <si>
    <t>TABLAS Y LADRILLOS</t>
  </si>
  <si>
    <t>ALIMENTACION</t>
  </si>
  <si>
    <t>CARRERA PARA MEDALLAS Y TROFEOS</t>
  </si>
  <si>
    <t>HIDRATACION</t>
  </si>
  <si>
    <t>TAQUILLA</t>
  </si>
  <si>
    <t>INSCRIPCIONES TRANSFERENCIA</t>
  </si>
  <si>
    <t>INSCRIPCIONES EFECTIVO</t>
  </si>
  <si>
    <t>TAE BAEK JUNIOR</t>
  </si>
  <si>
    <t>S. D. CENTRAL</t>
  </si>
  <si>
    <t>SIMJANG TEAM</t>
  </si>
  <si>
    <t>ROJAS IAN IRON FIST</t>
  </si>
  <si>
    <t>LEON</t>
  </si>
  <si>
    <t>BAEKJUL TAEKWONDO</t>
  </si>
  <si>
    <t>TRAINING CENTER</t>
  </si>
  <si>
    <t xml:space="preserve">SEUL  </t>
  </si>
  <si>
    <t>ESPE  (al descuento $165)</t>
  </si>
  <si>
    <t>DOJANG TKD MELO(devolver $7)</t>
  </si>
  <si>
    <t>DEBAK TKD</t>
  </si>
  <si>
    <t>BORJA'S LIONS (devolver $17)</t>
  </si>
  <si>
    <t>SELECTIVO</t>
  </si>
  <si>
    <t>CAMPEONATO</t>
  </si>
  <si>
    <t>CLUBES PARTICIPANTES</t>
  </si>
  <si>
    <t xml:space="preserve">                          </t>
  </si>
  <si>
    <t>COLISEO LOS QUITUS 23-03-2024</t>
  </si>
  <si>
    <t>CAMPEONATO HADMADANG Y SELECTIVO COMBATE</t>
  </si>
  <si>
    <t>ASOCIACIÓN DE TAEKWONDO DE PICHINCHA</t>
  </si>
  <si>
    <t>OPEN COMBATE Y SELECTIVO COMBATE 23-03-2024</t>
  </si>
  <si>
    <t>PAGO PRESTAMO GUATEMALA</t>
  </si>
  <si>
    <t>TRANSPORTE TROFEOS</t>
  </si>
  <si>
    <t>6 TROFEOS</t>
  </si>
  <si>
    <t>JOE GAVILANEZ PRESTAMO COMPUTADOR</t>
  </si>
  <si>
    <t>JHONNY PAVON (ALIMENTACION)</t>
  </si>
  <si>
    <t>ALIMENTACION ($125-$240-$110)</t>
  </si>
  <si>
    <t>CANCHAS,PUERTAS,GUARDIA ETC</t>
  </si>
  <si>
    <t>LLAVEAJES</t>
  </si>
  <si>
    <t>AMPLIFICACION</t>
  </si>
  <si>
    <t>SISTEMAS</t>
  </si>
  <si>
    <t>AGUAS TARDE</t>
  </si>
  <si>
    <t>MESAS, CARPAS, TV ETC JIMMY BOLAÑOS</t>
  </si>
  <si>
    <t>AGUAS EN LA MAÑANA</t>
  </si>
  <si>
    <t>PRESTAMO CANCHA FERNANDO MOYA</t>
  </si>
  <si>
    <t>YONG TIGER (1 CAMBIO)</t>
  </si>
  <si>
    <t>FARANG  (1 CAMBIO)</t>
  </si>
  <si>
    <t>VENOM</t>
  </si>
  <si>
    <t>PENDIEN</t>
  </si>
  <si>
    <t>UNIVERSIDAD HEMISFERIOS</t>
  </si>
  <si>
    <t>TOTAL KOMBAT  (2 CAMBIOS)</t>
  </si>
  <si>
    <t>TEAM TAURO</t>
  </si>
  <si>
    <t>TAE BAEK JUNIOR   (1 TARDIA)</t>
  </si>
  <si>
    <t>S.D.CENTRAL</t>
  </si>
  <si>
    <t>SEUL  (2 CAMBIOS)</t>
  </si>
  <si>
    <t>SAN SEBASTIAN</t>
  </si>
  <si>
    <t>MARCIALCLUB  GRANDA  (1 CAMBIO)</t>
  </si>
  <si>
    <t>LITHE BODY</t>
  </si>
  <si>
    <t>LEON  (3 CAMBIOS)</t>
  </si>
  <si>
    <t>KO AMERICA</t>
  </si>
  <si>
    <t>JOSEON LEGACY (1 TARDIA)</t>
  </si>
  <si>
    <t xml:space="preserve">JIDOKWAN DC </t>
  </si>
  <si>
    <t>JI TAE (1 TARDIA)</t>
  </si>
  <si>
    <t>FIRST CLASS CALDERÓN (1 CAMBIO)</t>
  </si>
  <si>
    <t>ECUADCUBA (1 TARDIA)</t>
  </si>
  <si>
    <t>ASOCIACIÓN TKD (1 TARDIA)</t>
  </si>
  <si>
    <t>ARES (2 TARDIAS)</t>
  </si>
  <si>
    <t>OPEN</t>
  </si>
  <si>
    <t xml:space="preserve">OPEN Y SELECTIVO COMBATE </t>
  </si>
  <si>
    <t>PUERTAS,CANCHAS,GUARDIAS, P. APOYO</t>
  </si>
  <si>
    <t>POOL Y COMPUTADORAS</t>
  </si>
  <si>
    <t xml:space="preserve"> </t>
  </si>
  <si>
    <t>ALIMENTACION PENDIENTE</t>
  </si>
  <si>
    <t>AGUAS</t>
  </si>
  <si>
    <t>MEDICOS AMBULANCIA</t>
  </si>
  <si>
    <t>TRANSPOTE MEDALLA</t>
  </si>
  <si>
    <t>PAGO ARBITRAJE</t>
  </si>
  <si>
    <t>3 TROFEOS Y 90 MEDALLAS</t>
  </si>
  <si>
    <t>MIT - TKD</t>
  </si>
  <si>
    <t xml:space="preserve">SAN SEBASTIAN </t>
  </si>
  <si>
    <t>JIDOKWAN DC</t>
  </si>
  <si>
    <t>ECUADCUBA</t>
  </si>
  <si>
    <t>BORJA’S LIONS</t>
  </si>
  <si>
    <t>BAS PANTHERS  (1 CAMBIO)</t>
  </si>
  <si>
    <t xml:space="preserve">APOLO </t>
  </si>
  <si>
    <t>COLISEO LOS QUITUS 24-03-2024</t>
  </si>
  <si>
    <t>OPEN Y SELECTIVO POOMSAE</t>
  </si>
  <si>
    <t>PAGO COLCHONETAS CHIMBACALLE</t>
  </si>
  <si>
    <t>OPEN COMBATE Y SELECTIVO POOMSAE 24-03-2024</t>
  </si>
  <si>
    <t>GUARDIAS SABADO-DOMINGO</t>
  </si>
  <si>
    <t>PAGO COMIDA PENDIENTE</t>
  </si>
  <si>
    <t>PAGO JIMMY BOLAÑOS (ORGANIZACION VARIOS EVENTOS)</t>
  </si>
  <si>
    <t>SISTEMA ELECTRONICO PABLO TAYO</t>
  </si>
  <si>
    <t>PAGINA WEB CESAR TAYO</t>
  </si>
  <si>
    <t>SISTEMA (1) FERNANDO MOYA DOMINGO</t>
  </si>
  <si>
    <t>PERSONAL APOYO DOMINGO</t>
  </si>
  <si>
    <t>AMPLIFICACION DOMINGO</t>
  </si>
  <si>
    <t>POOL FERNANDO MOYA (DOMINGO)</t>
  </si>
  <si>
    <t>HIDRATACION DEL PERSONAL (AGUA)</t>
  </si>
  <si>
    <t>MEDICOS DOMINGO (2 PERSONAS)</t>
  </si>
  <si>
    <t>ALMUERZO DOMINGO (RESTAURANTE VICENTINA)</t>
  </si>
  <si>
    <t>DESAYUNOS DOMINGO (RESTAURANTE DEL VALLE)</t>
  </si>
  <si>
    <t>ARBITRAJE DOMINGO</t>
  </si>
  <si>
    <t>PAGO MANTELES JIMMY BOLAÑOS</t>
  </si>
  <si>
    <t xml:space="preserve">REALIZACION FESTIVAL </t>
  </si>
  <si>
    <t>AMPLIFICACION SABADO</t>
  </si>
  <si>
    <t>SISTEMAS (2) FERNANDO MOYA</t>
  </si>
  <si>
    <t>PERSONAL APOYO SABADO</t>
  </si>
  <si>
    <t>POOL Y CONGRESILLO FERNANDO MOYA</t>
  </si>
  <si>
    <t>MEDICOS SABADO (3 PERSONAS)</t>
  </si>
  <si>
    <t>ARBITRAJE  SABADO</t>
  </si>
  <si>
    <t>PAGO DEUDA COMIDA (RESTAURANTE VICENTINA)</t>
  </si>
  <si>
    <t>FUNDAS BASURA, PAPEL HIGIENICO</t>
  </si>
  <si>
    <t>ALMUERZOS SABADO (RESTAURANTE VICENTINA)</t>
  </si>
  <si>
    <t>DESAYUNOS SABADO</t>
  </si>
  <si>
    <t>CABLE 50 METROS</t>
  </si>
  <si>
    <t>MEDALLAS - TROFEOS</t>
  </si>
  <si>
    <t>TRANSPORTE DE PREMIACIÓN</t>
  </si>
  <si>
    <t>VENTA DE ALMUERZOS (DOBLE PEDIDO)</t>
  </si>
  <si>
    <t>UNIVERSIDAD UTE</t>
  </si>
  <si>
    <t xml:space="preserve">USFQ </t>
  </si>
  <si>
    <t xml:space="preserve">TOTAL KOMBAT    </t>
  </si>
  <si>
    <t>TAEGUT JUCARO</t>
  </si>
  <si>
    <t>TAE DO ACADEMY (21 - 2)</t>
  </si>
  <si>
    <t>SURYUN</t>
  </si>
  <si>
    <t xml:space="preserve">S.D. CENTRAL </t>
  </si>
  <si>
    <r>
      <t>SAN FRAN TIGRE (</t>
    </r>
    <r>
      <rPr>
        <sz val="11"/>
        <color indexed="63"/>
        <rFont val="Calibri"/>
        <family val="2"/>
        <scheme val="minor"/>
      </rPr>
      <t>1 PARA TKD)</t>
    </r>
  </si>
  <si>
    <r>
      <t>MICHAYDO (</t>
    </r>
    <r>
      <rPr>
        <sz val="11"/>
        <color indexed="63"/>
        <rFont val="Calibri"/>
        <family val="2"/>
        <scheme val="minor"/>
      </rPr>
      <t>1 CAMBIO)</t>
    </r>
  </si>
  <si>
    <t xml:space="preserve">MERCENARIOS </t>
  </si>
  <si>
    <r>
      <t>MARCIAL GRANDA</t>
    </r>
    <r>
      <rPr>
        <sz val="11"/>
        <color indexed="63"/>
        <rFont val="Calibri"/>
        <family val="2"/>
        <scheme val="minor"/>
      </rPr>
      <t xml:space="preserve"> (2 CAMBIO)</t>
    </r>
  </si>
  <si>
    <t>KUNGANG DUL</t>
  </si>
  <si>
    <r>
      <t>JERATHEL (</t>
    </r>
    <r>
      <rPr>
        <sz val="11"/>
        <color indexed="63"/>
        <rFont val="Calibri"/>
        <family val="2"/>
        <scheme val="minor"/>
      </rPr>
      <t>1 PARA I DOBLE)</t>
    </r>
  </si>
  <si>
    <t>NO PARTICIPA</t>
  </si>
  <si>
    <t>ILYO M.P.</t>
  </si>
  <si>
    <r>
      <t>ECUADOR (</t>
    </r>
    <r>
      <rPr>
        <sz val="11"/>
        <color indexed="63"/>
        <rFont val="Calibri"/>
        <family val="2"/>
        <scheme val="minor"/>
      </rPr>
      <t>1 PARA TKD)</t>
    </r>
  </si>
  <si>
    <r>
      <t>ECUACUBA  (</t>
    </r>
    <r>
      <rPr>
        <sz val="11"/>
        <color indexed="63"/>
        <rFont val="Calibri"/>
        <family val="2"/>
        <scheme val="minor"/>
      </rPr>
      <t>1 CAMBIO)</t>
    </r>
  </si>
  <si>
    <r>
      <t>DRAGONG GYM (</t>
    </r>
    <r>
      <rPr>
        <sz val="11"/>
        <color indexed="63"/>
        <rFont val="Calibri"/>
        <family val="2"/>
        <scheme val="minor"/>
      </rPr>
      <t>1 CAMBIO)</t>
    </r>
  </si>
  <si>
    <r>
      <t>DECIAP  (</t>
    </r>
    <r>
      <rPr>
        <sz val="11"/>
        <color indexed="63"/>
        <rFont val="Calibri"/>
        <family val="2"/>
        <scheme val="minor"/>
      </rPr>
      <t>2 CAMBIOS)</t>
    </r>
  </si>
  <si>
    <r>
      <t>CHUNG SONG</t>
    </r>
    <r>
      <rPr>
        <b/>
        <sz val="11"/>
        <color indexed="63"/>
        <rFont val="Calibri"/>
        <family val="2"/>
        <scheme val="minor"/>
      </rPr>
      <t xml:space="preserve"> </t>
    </r>
    <r>
      <rPr>
        <sz val="11"/>
        <color indexed="63"/>
        <rFont val="Calibri"/>
        <family val="2"/>
        <scheme val="minor"/>
      </rPr>
      <t>(2 CAMBIO)</t>
    </r>
  </si>
  <si>
    <t xml:space="preserve">BORJA'S LIONS </t>
  </si>
  <si>
    <r>
      <t>BLUE DRAGONS</t>
    </r>
    <r>
      <rPr>
        <b/>
        <sz val="11"/>
        <color indexed="63"/>
        <rFont val="Calibri"/>
        <family val="2"/>
        <scheme val="minor"/>
      </rPr>
      <t xml:space="preserve"> </t>
    </r>
    <r>
      <rPr>
        <sz val="11"/>
        <color indexed="63"/>
        <rFont val="Calibri"/>
        <family val="2"/>
        <scheme val="minor"/>
      </rPr>
      <t>(1 CAMBIO)</t>
    </r>
  </si>
  <si>
    <t>PARATKD</t>
  </si>
  <si>
    <t>ATLAS CLUB</t>
  </si>
  <si>
    <t>ASO. TKD PICHINCHA</t>
  </si>
  <si>
    <t>FESTIVAL</t>
  </si>
  <si>
    <t>DEPORTISTAS</t>
  </si>
  <si>
    <t xml:space="preserve">                   </t>
  </si>
  <si>
    <t>COLISEO RUMIÑAHUI 20-21 DE JULIO 2024</t>
  </si>
  <si>
    <t>OPEN NOVATOS - CLASIFICADOS - POOMSAE</t>
  </si>
  <si>
    <t>INGRESOS DEL 24 DE MARZO AL 31 DE AGOSTO DEL 2024</t>
  </si>
  <si>
    <t>TRÁMITES Y ASESORÍA SRI EDUARDO LOACHAMIN (VALORES PENDIENTES)</t>
  </si>
  <si>
    <t>PAGO DEPORTISTAS CADETES ARREGLO PUERTAS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</si>
</sst>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 &quot;$&quot;* #,##0.00_ ;_ &quot;$&quot;* \-#,##0.00_ ;_ &quot;$&quot;* &quot;-&quot;??_ ;_ @_ "/>
    <numFmt numFmtId="164" formatCode="_(&quot;$&quot;\ * #,##0.00_);_(&quot;$&quot;\ * \(#,##0.00\);_(&quot;$&quot;\ * &quot;-&quot;??_);_(@_)"/>
    <numFmt numFmtId="165" formatCode="[$-409]d\-mmm\-yy;@"/>
    <numFmt numFmtId="166" formatCode="&quot;$&quot;\ #,##0.00"/>
    <numFmt numFmtId="167" formatCode="_-* #,##0.00\ _€_-;\-* #,##0.00\ _€_-;_-* &quot;-&quot;??\ _€_-;_-@_-"/>
    <numFmt numFmtId="168" formatCode="&quot;$&quot;#,##0.00"/>
    <numFmt numFmtId="169" formatCode="d&quot; de &quot;mmm&quot; de &quot;yy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b/>
      <sz val="22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28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rgb="FF333333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indexed="63"/>
      <name val="Calibri"/>
      <family val="2"/>
      <scheme val="minor"/>
    </font>
    <font>
      <b/>
      <sz val="11"/>
      <color indexed="63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51"/>
      </patternFill>
    </fill>
    <fill>
      <patternFill patternType="solid">
        <fgColor theme="6" tint="0.79998168889431442"/>
        <bgColor indexed="13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2" fillId="0" borderId="0" applyFont="0" applyFill="0" applyBorder="0" applyAlignment="0" applyProtection="0"/>
  </cellStyleXfs>
  <cellXfs count="457">
    <xf numFmtId="0" fontId="0" fillId="0" borderId="0" xfId="0"/>
    <xf numFmtId="0" fontId="0" fillId="0" borderId="1" xfId="0" applyBorder="1"/>
    <xf numFmtId="0" fontId="1" fillId="0" borderId="0" xfId="0" applyFont="1"/>
    <xf numFmtId="164" fontId="0" fillId="0" borderId="0" xfId="0" applyNumberFormat="1"/>
    <xf numFmtId="0" fontId="1" fillId="0" borderId="1" xfId="0" applyFont="1" applyBorder="1"/>
    <xf numFmtId="0" fontId="5" fillId="0" borderId="1" xfId="0" applyFont="1" applyBorder="1" applyAlignment="1">
      <alignment horizontal="center"/>
    </xf>
    <xf numFmtId="164" fontId="1" fillId="0" borderId="1" xfId="0" applyNumberFormat="1" applyFont="1" applyBorder="1"/>
    <xf numFmtId="0" fontId="0" fillId="0" borderId="0" xfId="0" applyAlignment="1">
      <alignment vertical="center"/>
    </xf>
    <xf numFmtId="0" fontId="7" fillId="0" borderId="0" xfId="0" applyFont="1"/>
    <xf numFmtId="0" fontId="8" fillId="0" borderId="1" xfId="0" applyFont="1" applyBorder="1"/>
    <xf numFmtId="0" fontId="8" fillId="0" borderId="0" xfId="0" applyFont="1" applyAlignment="1">
      <alignment horizontal="center"/>
    </xf>
    <xf numFmtId="0" fontId="8" fillId="0" borderId="0" xfId="0" applyFont="1"/>
    <xf numFmtId="164" fontId="8" fillId="0" borderId="0" xfId="0" applyNumberFormat="1" applyFont="1" applyAlignment="1">
      <alignment horizontal="left" vertical="center"/>
    </xf>
    <xf numFmtId="164" fontId="8" fillId="0" borderId="0" xfId="0" applyNumberFormat="1" applyFont="1" applyAlignment="1">
      <alignment horizontal="center" vertical="center"/>
    </xf>
    <xf numFmtId="0" fontId="0" fillId="0" borderId="1" xfId="0" applyFill="1" applyBorder="1"/>
    <xf numFmtId="164" fontId="0" fillId="0" borderId="1" xfId="0" applyNumberFormat="1" applyFill="1" applyBorder="1"/>
    <xf numFmtId="164" fontId="10" fillId="0" borderId="0" xfId="0" applyNumberFormat="1" applyFont="1" applyBorder="1" applyAlignment="1">
      <alignment horizontal="left" vertical="center"/>
    </xf>
    <xf numFmtId="0" fontId="0" fillId="0" borderId="0" xfId="0" applyBorder="1"/>
    <xf numFmtId="164" fontId="0" fillId="0" borderId="1" xfId="0" applyNumberFormat="1" applyBorder="1" applyAlignment="1"/>
    <xf numFmtId="164" fontId="0" fillId="0" borderId="0" xfId="0" applyNumberFormat="1" applyBorder="1" applyAlignment="1"/>
    <xf numFmtId="0" fontId="1" fillId="2" borderId="1" xfId="0" applyFont="1" applyFill="1" applyBorder="1"/>
    <xf numFmtId="0" fontId="11" fillId="0" borderId="0" xfId="0" applyFont="1"/>
    <xf numFmtId="167" fontId="11" fillId="0" borderId="0" xfId="0" applyNumberFormat="1" applyFont="1"/>
    <xf numFmtId="168" fontId="0" fillId="0" borderId="1" xfId="0" applyNumberFormat="1" applyBorder="1"/>
    <xf numFmtId="0" fontId="5" fillId="2" borderId="1" xfId="0" applyFont="1" applyFill="1" applyBorder="1"/>
    <xf numFmtId="164" fontId="0" fillId="0" borderId="0" xfId="0" applyNumberFormat="1" applyBorder="1"/>
    <xf numFmtId="0" fontId="0" fillId="0" borderId="0" xfId="0" applyFill="1" applyBorder="1"/>
    <xf numFmtId="168" fontId="1" fillId="0" borderId="1" xfId="0" applyNumberFormat="1" applyFont="1" applyBorder="1"/>
    <xf numFmtId="164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0" fontId="0" fillId="0" borderId="0" xfId="0" applyAlignment="1">
      <alignment horizontal="center"/>
    </xf>
    <xf numFmtId="0" fontId="9" fillId="0" borderId="0" xfId="0" applyFont="1" applyBorder="1"/>
    <xf numFmtId="44" fontId="0" fillId="0" borderId="0" xfId="0" applyNumberFormat="1" applyBorder="1"/>
    <xf numFmtId="0" fontId="8" fillId="0" borderId="1" xfId="0" applyFont="1" applyFill="1" applyBorder="1"/>
    <xf numFmtId="0" fontId="11" fillId="0" borderId="0" xfId="0" applyFont="1" applyFill="1" applyBorder="1"/>
    <xf numFmtId="0" fontId="11" fillId="6" borderId="7" xfId="0" applyFont="1" applyFill="1" applyBorder="1"/>
    <xf numFmtId="0" fontId="11" fillId="6" borderId="8" xfId="0" applyFont="1" applyFill="1" applyBorder="1"/>
    <xf numFmtId="0" fontId="11" fillId="6" borderId="9" xfId="0" applyFont="1" applyFill="1" applyBorder="1"/>
    <xf numFmtId="0" fontId="11" fillId="0" borderId="0" xfId="0" applyFont="1" applyBorder="1"/>
    <xf numFmtId="2" fontId="11" fillId="0" borderId="0" xfId="0" applyNumberFormat="1" applyFont="1" applyBorder="1"/>
    <xf numFmtId="2" fontId="11" fillId="0" borderId="0" xfId="0" applyNumberFormat="1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166" fontId="0" fillId="0" borderId="0" xfId="0" applyNumberFormat="1"/>
    <xf numFmtId="168" fontId="0" fillId="0" borderId="0" xfId="0" applyNumberFormat="1" applyBorder="1"/>
    <xf numFmtId="0" fontId="1" fillId="0" borderId="0" xfId="0" applyFont="1" applyBorder="1" applyAlignment="1">
      <alignment horizontal="center"/>
    </xf>
    <xf numFmtId="168" fontId="0" fillId="0" borderId="0" xfId="0" applyNumberFormat="1"/>
    <xf numFmtId="0" fontId="5" fillId="0" borderId="0" xfId="0" applyFont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right" vertical="center"/>
    </xf>
    <xf numFmtId="168" fontId="0" fillId="0" borderId="1" xfId="0" applyNumberFormat="1" applyFill="1" applyBorder="1"/>
    <xf numFmtId="167" fontId="0" fillId="0" borderId="0" xfId="0" applyNumberFormat="1"/>
    <xf numFmtId="0" fontId="5" fillId="4" borderId="1" xfId="0" applyFont="1" applyFill="1" applyBorder="1" applyAlignment="1">
      <alignment horizontal="center" wrapText="1"/>
    </xf>
    <xf numFmtId="0" fontId="16" fillId="0" borderId="0" xfId="0" applyFont="1"/>
    <xf numFmtId="168" fontId="5" fillId="0" borderId="1" xfId="0" applyNumberFormat="1" applyFont="1" applyBorder="1"/>
    <xf numFmtId="0" fontId="8" fillId="0" borderId="1" xfId="0" applyFont="1" applyFill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12" borderId="1" xfId="0" applyFont="1" applyFill="1" applyBorder="1" applyAlignment="1">
      <alignment horizontal="center"/>
    </xf>
    <xf numFmtId="168" fontId="0" fillId="12" borderId="1" xfId="0" applyNumberFormat="1" applyFill="1" applyBorder="1"/>
    <xf numFmtId="0" fontId="1" fillId="13" borderId="1" xfId="0" applyFont="1" applyFill="1" applyBorder="1" applyAlignment="1">
      <alignment horizontal="center"/>
    </xf>
    <xf numFmtId="168" fontId="0" fillId="13" borderId="1" xfId="0" applyNumberFormat="1" applyFill="1" applyBorder="1"/>
    <xf numFmtId="0" fontId="1" fillId="2" borderId="1" xfId="0" applyFont="1" applyFill="1" applyBorder="1" applyAlignment="1">
      <alignment horizontal="center"/>
    </xf>
    <xf numFmtId="168" fontId="0" fillId="2" borderId="1" xfId="0" applyNumberFormat="1" applyFill="1" applyBorder="1"/>
    <xf numFmtId="168" fontId="1" fillId="12" borderId="1" xfId="0" applyNumberFormat="1" applyFont="1" applyFill="1" applyBorder="1"/>
    <xf numFmtId="168" fontId="1" fillId="2" borderId="1" xfId="0" applyNumberFormat="1" applyFont="1" applyFill="1" applyBorder="1"/>
    <xf numFmtId="0" fontId="1" fillId="10" borderId="1" xfId="0" applyFont="1" applyFill="1" applyBorder="1" applyAlignment="1">
      <alignment horizontal="center"/>
    </xf>
    <xf numFmtId="168" fontId="1" fillId="10" borderId="1" xfId="0" applyNumberFormat="1" applyFont="1" applyFill="1" applyBorder="1"/>
    <xf numFmtId="164" fontId="8" fillId="0" borderId="1" xfId="0" applyNumberFormat="1" applyFont="1" applyFill="1" applyBorder="1"/>
    <xf numFmtId="0" fontId="0" fillId="0" borderId="1" xfId="0" applyNumberFormat="1" applyBorder="1"/>
    <xf numFmtId="168" fontId="8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5" fillId="0" borderId="12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164" fontId="11" fillId="0" borderId="12" xfId="0" applyNumberFormat="1" applyFont="1" applyBorder="1" applyAlignment="1">
      <alignment vertical="center"/>
    </xf>
    <xf numFmtId="2" fontId="11" fillId="0" borderId="12" xfId="0" applyNumberFormat="1" applyFont="1" applyBorder="1" applyAlignment="1">
      <alignment vertical="center"/>
    </xf>
    <xf numFmtId="2" fontId="11" fillId="0" borderId="0" xfId="0" applyNumberFormat="1" applyFont="1" applyFill="1" applyBorder="1" applyAlignment="1">
      <alignment vertical="center"/>
    </xf>
    <xf numFmtId="0" fontId="5" fillId="0" borderId="7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164" fontId="11" fillId="0" borderId="7" xfId="0" applyNumberFormat="1" applyFont="1" applyBorder="1" applyAlignment="1">
      <alignment vertical="center"/>
    </xf>
    <xf numFmtId="2" fontId="11" fillId="0" borderId="11" xfId="0" applyNumberFormat="1" applyFont="1" applyBorder="1" applyAlignment="1">
      <alignment vertical="center"/>
    </xf>
    <xf numFmtId="164" fontId="11" fillId="0" borderId="9" xfId="0" applyNumberFormat="1" applyFont="1" applyBorder="1" applyAlignment="1">
      <alignment vertical="center"/>
    </xf>
    <xf numFmtId="2" fontId="11" fillId="0" borderId="1" xfId="0" applyNumberFormat="1" applyFont="1" applyBorder="1" applyAlignment="1">
      <alignment vertical="center"/>
    </xf>
    <xf numFmtId="2" fontId="11" fillId="0" borderId="7" xfId="0" applyNumberFormat="1" applyFont="1" applyBorder="1" applyAlignment="1">
      <alignment vertical="center"/>
    </xf>
    <xf numFmtId="0" fontId="11" fillId="0" borderId="7" xfId="0" applyFont="1" applyFill="1" applyBorder="1" applyAlignment="1">
      <alignment vertical="center"/>
    </xf>
    <xf numFmtId="164" fontId="11" fillId="0" borderId="7" xfId="0" applyNumberFormat="1" applyFont="1" applyFill="1" applyBorder="1" applyAlignment="1">
      <alignment vertical="center"/>
    </xf>
    <xf numFmtId="2" fontId="11" fillId="0" borderId="7" xfId="0" applyNumberFormat="1" applyFont="1" applyFill="1" applyBorder="1" applyAlignment="1">
      <alignment vertical="center"/>
    </xf>
    <xf numFmtId="2" fontId="11" fillId="0" borderId="9" xfId="0" applyNumberFormat="1" applyFont="1" applyBorder="1" applyAlignment="1">
      <alignment vertical="center"/>
    </xf>
    <xf numFmtId="14" fontId="11" fillId="0" borderId="0" xfId="0" applyNumberFormat="1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164" fontId="11" fillId="0" borderId="9" xfId="0" applyNumberFormat="1" applyFont="1" applyFill="1" applyBorder="1" applyAlignment="1">
      <alignment vertical="center"/>
    </xf>
    <xf numFmtId="164" fontId="11" fillId="0" borderId="0" xfId="0" applyNumberFormat="1" applyFont="1" applyBorder="1" applyAlignment="1">
      <alignment vertical="center"/>
    </xf>
    <xf numFmtId="2" fontId="11" fillId="0" borderId="0" xfId="0" applyNumberFormat="1" applyFont="1" applyBorder="1" applyAlignment="1">
      <alignment vertical="center"/>
    </xf>
    <xf numFmtId="164" fontId="11" fillId="0" borderId="11" xfId="0" applyNumberFormat="1" applyFont="1" applyBorder="1" applyAlignment="1">
      <alignment vertical="center"/>
    </xf>
    <xf numFmtId="0" fontId="11" fillId="0" borderId="9" xfId="0" applyFont="1" applyFill="1" applyBorder="1" applyAlignment="1">
      <alignment vertical="center"/>
    </xf>
    <xf numFmtId="164" fontId="11" fillId="0" borderId="1" xfId="0" applyNumberFormat="1" applyFont="1" applyBorder="1" applyAlignment="1">
      <alignment vertical="center"/>
    </xf>
    <xf numFmtId="164" fontId="11" fillId="0" borderId="11" xfId="0" applyNumberFormat="1" applyFont="1" applyFill="1" applyBorder="1" applyAlignment="1">
      <alignment vertical="center"/>
    </xf>
    <xf numFmtId="0" fontId="11" fillId="0" borderId="14" xfId="0" applyFont="1" applyBorder="1" applyAlignment="1">
      <alignment vertical="center"/>
    </xf>
    <xf numFmtId="164" fontId="11" fillId="0" borderId="12" xfId="0" applyNumberFormat="1" applyFont="1" applyFill="1" applyBorder="1" applyAlignment="1">
      <alignment vertical="center"/>
    </xf>
    <xf numFmtId="164" fontId="11" fillId="0" borderId="13" xfId="0" applyNumberFormat="1" applyFont="1" applyBorder="1" applyAlignment="1">
      <alignment vertical="center"/>
    </xf>
    <xf numFmtId="164" fontId="11" fillId="0" borderId="1" xfId="0" applyNumberFormat="1" applyFont="1" applyFill="1" applyBorder="1" applyAlignment="1">
      <alignment vertical="center"/>
    </xf>
    <xf numFmtId="0" fontId="11" fillId="0" borderId="11" xfId="0" applyFont="1" applyFill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5" fillId="15" borderId="1" xfId="0" applyFont="1" applyFill="1" applyBorder="1" applyAlignment="1">
      <alignment horizontal="center" vertical="center"/>
    </xf>
    <xf numFmtId="0" fontId="5" fillId="14" borderId="1" xfId="0" applyFont="1" applyFill="1" applyBorder="1" applyAlignment="1">
      <alignment horizontal="center" vertical="center"/>
    </xf>
    <xf numFmtId="164" fontId="11" fillId="5" borderId="12" xfId="0" applyNumberFormat="1" applyFont="1" applyFill="1" applyBorder="1" applyAlignment="1">
      <alignment vertical="center"/>
    </xf>
    <xf numFmtId="0" fontId="11" fillId="5" borderId="12" xfId="0" applyFont="1" applyFill="1" applyBorder="1" applyAlignment="1">
      <alignment vertical="center"/>
    </xf>
    <xf numFmtId="0" fontId="11" fillId="5" borderId="15" xfId="0" applyFont="1" applyFill="1" applyBorder="1" applyAlignment="1">
      <alignment vertical="center"/>
    </xf>
    <xf numFmtId="164" fontId="13" fillId="5" borderId="1" xfId="0" applyNumberFormat="1" applyFont="1" applyFill="1" applyBorder="1" applyAlignment="1">
      <alignment vertical="center"/>
    </xf>
    <xf numFmtId="164" fontId="11" fillId="5" borderId="7" xfId="0" applyNumberFormat="1" applyFont="1" applyFill="1" applyBorder="1" applyAlignment="1">
      <alignment vertical="center"/>
    </xf>
    <xf numFmtId="0" fontId="11" fillId="5" borderId="7" xfId="0" applyFont="1" applyFill="1" applyBorder="1" applyAlignment="1">
      <alignment vertical="center"/>
    </xf>
    <xf numFmtId="0" fontId="11" fillId="5" borderId="9" xfId="0" applyFont="1" applyFill="1" applyBorder="1" applyAlignment="1">
      <alignment vertical="center"/>
    </xf>
    <xf numFmtId="164" fontId="11" fillId="5" borderId="8" xfId="0" applyNumberFormat="1" applyFont="1" applyFill="1" applyBorder="1" applyAlignment="1">
      <alignment vertical="center"/>
    </xf>
    <xf numFmtId="2" fontId="11" fillId="5" borderId="7" xfId="0" applyNumberFormat="1" applyFont="1" applyFill="1" applyBorder="1" applyAlignment="1">
      <alignment vertical="center"/>
    </xf>
    <xf numFmtId="0" fontId="11" fillId="5" borderId="13" xfId="0" applyFont="1" applyFill="1" applyBorder="1" applyAlignment="1">
      <alignment vertical="center"/>
    </xf>
    <xf numFmtId="0" fontId="11" fillId="5" borderId="0" xfId="0" applyFont="1" applyFill="1" applyBorder="1" applyAlignment="1">
      <alignment vertical="center"/>
    </xf>
    <xf numFmtId="164" fontId="11" fillId="5" borderId="9" xfId="0" applyNumberFormat="1" applyFont="1" applyFill="1" applyBorder="1" applyAlignment="1">
      <alignment vertical="center"/>
    </xf>
    <xf numFmtId="0" fontId="11" fillId="5" borderId="1" xfId="0" applyFont="1" applyFill="1" applyBorder="1" applyAlignment="1">
      <alignment vertical="center"/>
    </xf>
    <xf numFmtId="0" fontId="11" fillId="5" borderId="14" xfId="0" applyFont="1" applyFill="1" applyBorder="1" applyAlignment="1">
      <alignment vertical="center"/>
    </xf>
    <xf numFmtId="14" fontId="11" fillId="5" borderId="12" xfId="0" applyNumberFormat="1" applyFont="1" applyFill="1" applyBorder="1" applyAlignment="1">
      <alignment vertical="center"/>
    </xf>
    <xf numFmtId="14" fontId="11" fillId="5" borderId="7" xfId="0" applyNumberFormat="1" applyFont="1" applyFill="1" applyBorder="1" applyAlignment="1">
      <alignment vertical="center"/>
    </xf>
    <xf numFmtId="169" fontId="11" fillId="5" borderId="7" xfId="0" applyNumberFormat="1" applyFont="1" applyFill="1" applyBorder="1" applyAlignment="1">
      <alignment vertical="center"/>
    </xf>
    <xf numFmtId="14" fontId="11" fillId="5" borderId="9" xfId="0" applyNumberFormat="1" applyFont="1" applyFill="1" applyBorder="1" applyAlignment="1">
      <alignment vertical="center"/>
    </xf>
    <xf numFmtId="164" fontId="11" fillId="5" borderId="11" xfId="0" applyNumberFormat="1" applyFont="1" applyFill="1" applyBorder="1" applyAlignment="1">
      <alignment vertical="center"/>
    </xf>
    <xf numFmtId="2" fontId="11" fillId="5" borderId="11" xfId="0" applyNumberFormat="1" applyFont="1" applyFill="1" applyBorder="1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164" fontId="5" fillId="5" borderId="1" xfId="0" applyNumberFormat="1" applyFont="1" applyFill="1" applyBorder="1" applyAlignment="1">
      <alignment horizontal="center" vertical="center"/>
    </xf>
    <xf numFmtId="0" fontId="11" fillId="5" borderId="0" xfId="0" applyFont="1" applyFill="1" applyAlignment="1">
      <alignment vertical="center"/>
    </xf>
    <xf numFmtId="164" fontId="13" fillId="5" borderId="2" xfId="0" applyNumberFormat="1" applyFont="1" applyFill="1" applyBorder="1" applyAlignment="1">
      <alignment vertical="center"/>
    </xf>
    <xf numFmtId="164" fontId="14" fillId="10" borderId="1" xfId="0" applyNumberFormat="1" applyFont="1" applyFill="1" applyBorder="1" applyAlignment="1">
      <alignment vertical="center"/>
    </xf>
    <xf numFmtId="0" fontId="13" fillId="10" borderId="1" xfId="0" applyFont="1" applyFill="1" applyBorder="1" applyAlignment="1">
      <alignment vertical="center"/>
    </xf>
    <xf numFmtId="0" fontId="12" fillId="8" borderId="17" xfId="0" applyFont="1" applyFill="1" applyBorder="1" applyAlignment="1">
      <alignment horizontal="center" vertical="center"/>
    </xf>
    <xf numFmtId="14" fontId="0" fillId="9" borderId="6" xfId="0" applyNumberFormat="1" applyFill="1" applyBorder="1" applyAlignment="1">
      <alignment horizontal="right" vertical="center"/>
    </xf>
    <xf numFmtId="0" fontId="0" fillId="9" borderId="1" xfId="0" applyFill="1" applyBorder="1" applyAlignment="1">
      <alignment vertical="center"/>
    </xf>
    <xf numFmtId="0" fontId="0" fillId="9" borderId="1" xfId="0" applyFont="1" applyFill="1" applyBorder="1" applyAlignment="1">
      <alignment vertical="center"/>
    </xf>
    <xf numFmtId="164" fontId="2" fillId="9" borderId="1" xfId="3" applyFont="1" applyFill="1" applyBorder="1" applyAlignment="1">
      <alignment vertical="center"/>
    </xf>
    <xf numFmtId="164" fontId="0" fillId="9" borderId="1" xfId="3" applyFont="1" applyFill="1" applyBorder="1" applyAlignment="1">
      <alignment vertical="center"/>
    </xf>
    <xf numFmtId="14" fontId="0" fillId="11" borderId="1" xfId="0" applyNumberFormat="1" applyFill="1" applyBorder="1" applyAlignment="1">
      <alignment vertical="center"/>
    </xf>
    <xf numFmtId="0" fontId="0" fillId="11" borderId="1" xfId="0" applyFill="1" applyBorder="1" applyAlignment="1">
      <alignment vertical="center"/>
    </xf>
    <xf numFmtId="0" fontId="0" fillId="11" borderId="1" xfId="0" applyFont="1" applyFill="1" applyBorder="1" applyAlignment="1">
      <alignment vertical="center"/>
    </xf>
    <xf numFmtId="164" fontId="2" fillId="11" borderId="1" xfId="3" applyFont="1" applyFill="1" applyBorder="1" applyAlignment="1">
      <alignment vertical="center"/>
    </xf>
    <xf numFmtId="164" fontId="0" fillId="11" borderId="1" xfId="3" applyFont="1" applyFill="1" applyBorder="1" applyAlignment="1">
      <alignment vertical="center"/>
    </xf>
    <xf numFmtId="14" fontId="0" fillId="0" borderId="6" xfId="0" applyNumberForma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164" fontId="2" fillId="0" borderId="1" xfId="3" applyFont="1" applyFill="1" applyBorder="1" applyAlignment="1">
      <alignment vertical="center"/>
    </xf>
    <xf numFmtId="164" fontId="0" fillId="0" borderId="1" xfId="3" applyFont="1" applyFill="1" applyBorder="1" applyAlignment="1">
      <alignment vertical="center"/>
    </xf>
    <xf numFmtId="0" fontId="16" fillId="0" borderId="0" xfId="0" applyFont="1" applyAlignment="1">
      <alignment vertical="center"/>
    </xf>
    <xf numFmtId="14" fontId="8" fillId="0" borderId="6" xfId="0" applyNumberFormat="1" applyFont="1" applyFill="1" applyBorder="1" applyAlignment="1">
      <alignment vertical="center"/>
    </xf>
    <xf numFmtId="164" fontId="8" fillId="0" borderId="1" xfId="3" applyFont="1" applyFill="1" applyBorder="1" applyAlignment="1">
      <alignment vertical="center"/>
    </xf>
    <xf numFmtId="14" fontId="8" fillId="0" borderId="1" xfId="0" applyNumberFormat="1" applyFont="1" applyFill="1" applyBorder="1" applyAlignment="1">
      <alignment vertical="center"/>
    </xf>
    <xf numFmtId="164" fontId="8" fillId="0" borderId="1" xfId="3" applyNumberFormat="1" applyFont="1" applyFill="1" applyBorder="1" applyAlignment="1">
      <alignment vertical="center"/>
    </xf>
    <xf numFmtId="164" fontId="0" fillId="0" borderId="1" xfId="3" applyNumberFormat="1" applyFont="1" applyFill="1" applyBorder="1" applyAlignment="1">
      <alignment vertical="center"/>
    </xf>
    <xf numFmtId="14" fontId="0" fillId="0" borderId="0" xfId="0" applyNumberFormat="1" applyFill="1" applyBorder="1" applyAlignment="1">
      <alignment vertical="center"/>
    </xf>
    <xf numFmtId="14" fontId="0" fillId="0" borderId="1" xfId="0" applyNumberForma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44" fontId="16" fillId="0" borderId="0" xfId="0" applyNumberFormat="1" applyFont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12" fillId="8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164" fontId="1" fillId="0" borderId="13" xfId="0" applyNumberFormat="1" applyFont="1" applyBorder="1" applyAlignment="1">
      <alignment vertical="center"/>
    </xf>
    <xf numFmtId="168" fontId="1" fillId="4" borderId="1" xfId="0" applyNumberFormat="1" applyFont="1" applyFill="1" applyBorder="1" applyAlignment="1">
      <alignment vertical="center"/>
    </xf>
    <xf numFmtId="0" fontId="17" fillId="0" borderId="1" xfId="0" applyFont="1" applyFill="1" applyBorder="1" applyAlignment="1">
      <alignment horizontal="left" vertical="center" wrapText="1"/>
    </xf>
    <xf numFmtId="0" fontId="17" fillId="9" borderId="1" xfId="0" applyFont="1" applyFill="1" applyBorder="1" applyAlignment="1">
      <alignment horizontal="left" vertical="center"/>
    </xf>
    <xf numFmtId="0" fontId="17" fillId="0" borderId="1" xfId="0" applyFont="1" applyBorder="1" applyAlignment="1">
      <alignment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/>
    </xf>
    <xf numFmtId="44" fontId="17" fillId="0" borderId="1" xfId="0" applyNumberFormat="1" applyFont="1" applyBorder="1" applyAlignment="1">
      <alignment vertical="center"/>
    </xf>
    <xf numFmtId="44" fontId="17" fillId="0" borderId="1" xfId="0" applyNumberFormat="1" applyFont="1" applyBorder="1" applyAlignment="1">
      <alignment horizontal="left" vertical="center" wrapText="1"/>
    </xf>
    <xf numFmtId="0" fontId="12" fillId="8" borderId="4" xfId="0" applyFont="1" applyFill="1" applyBorder="1" applyAlignment="1">
      <alignment horizontal="center" vertical="center"/>
    </xf>
    <xf numFmtId="44" fontId="17" fillId="0" borderId="1" xfId="0" applyNumberFormat="1" applyFont="1" applyBorder="1" applyAlignment="1">
      <alignment vertical="center" wrapText="1"/>
    </xf>
    <xf numFmtId="14" fontId="0" fillId="17" borderId="1" xfId="0" applyNumberFormat="1" applyFill="1" applyBorder="1" applyAlignment="1">
      <alignment horizontal="right" vertical="center"/>
    </xf>
    <xf numFmtId="0" fontId="0" fillId="17" borderId="1" xfId="0" applyFill="1" applyBorder="1" applyAlignment="1">
      <alignment vertical="center"/>
    </xf>
    <xf numFmtId="164" fontId="0" fillId="17" borderId="1" xfId="3" applyFont="1" applyFill="1" applyBorder="1" applyAlignment="1">
      <alignment vertical="center"/>
    </xf>
    <xf numFmtId="164" fontId="8" fillId="17" borderId="1" xfId="3" applyFont="1" applyFill="1" applyBorder="1" applyAlignment="1">
      <alignment vertical="center"/>
    </xf>
    <xf numFmtId="164" fontId="8" fillId="17" borderId="1" xfId="3" applyNumberFormat="1" applyFont="1" applyFill="1" applyBorder="1" applyAlignment="1">
      <alignment vertical="center"/>
    </xf>
    <xf numFmtId="164" fontId="0" fillId="17" borderId="1" xfId="3" applyNumberFormat="1" applyFont="1" applyFill="1" applyBorder="1" applyAlignment="1">
      <alignment vertical="center"/>
    </xf>
    <xf numFmtId="0" fontId="17" fillId="17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/>
    </xf>
    <xf numFmtId="167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164" fontId="0" fillId="0" borderId="0" xfId="0" applyNumberFormat="1" applyAlignment="1">
      <alignment vertical="center"/>
    </xf>
    <xf numFmtId="0" fontId="3" fillId="0" borderId="0" xfId="2" applyFill="1" applyAlignment="1">
      <alignment vertical="center"/>
    </xf>
    <xf numFmtId="14" fontId="0" fillId="0" borderId="1" xfId="0" applyNumberFormat="1" applyFill="1" applyBorder="1" applyAlignment="1">
      <alignment horizontal="right" vertical="center"/>
    </xf>
    <xf numFmtId="0" fontId="17" fillId="0" borderId="1" xfId="0" applyFont="1" applyFill="1" applyBorder="1" applyAlignment="1">
      <alignment vertical="center" wrapText="1"/>
    </xf>
    <xf numFmtId="0" fontId="0" fillId="4" borderId="3" xfId="0" applyFont="1" applyFill="1" applyBorder="1" applyAlignment="1">
      <alignment vertical="center"/>
    </xf>
    <xf numFmtId="164" fontId="0" fillId="0" borderId="19" xfId="0" applyNumberFormat="1" applyBorder="1" applyAlignment="1">
      <alignment vertical="center"/>
    </xf>
    <xf numFmtId="168" fontId="0" fillId="4" borderId="3" xfId="0" applyNumberFormat="1" applyFont="1" applyFill="1" applyBorder="1" applyAlignment="1">
      <alignment vertical="center"/>
    </xf>
    <xf numFmtId="168" fontId="0" fillId="4" borderId="3" xfId="0" applyNumberFormat="1" applyFill="1" applyBorder="1" applyAlignment="1">
      <alignment vertical="center"/>
    </xf>
    <xf numFmtId="0" fontId="1" fillId="8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164" fontId="20" fillId="2" borderId="1" xfId="0" applyNumberFormat="1" applyFont="1" applyFill="1" applyBorder="1" applyAlignment="1">
      <alignment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/>
    </xf>
    <xf numFmtId="0" fontId="20" fillId="0" borderId="2" xfId="0" applyFont="1" applyFill="1" applyBorder="1" applyAlignment="1">
      <alignment horizontal="left" vertical="center"/>
    </xf>
    <xf numFmtId="164" fontId="8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4" fontId="8" fillId="0" borderId="1" xfId="0" applyNumberFormat="1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8" fillId="0" borderId="3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166" fontId="1" fillId="0" borderId="0" xfId="0" applyNumberFormat="1" applyFont="1" applyFill="1" applyBorder="1" applyAlignment="1">
      <alignment vertical="center"/>
    </xf>
    <xf numFmtId="14" fontId="0" fillId="0" borderId="3" xfId="0" applyNumberFormat="1" applyFill="1" applyBorder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2" fillId="0" borderId="0" xfId="2" applyFont="1" applyFill="1" applyAlignment="1">
      <alignment vertical="center"/>
    </xf>
    <xf numFmtId="0" fontId="0" fillId="0" borderId="0" xfId="2" applyFont="1" applyFill="1" applyAlignment="1">
      <alignment vertical="center"/>
    </xf>
    <xf numFmtId="14" fontId="8" fillId="0" borderId="0" xfId="0" applyNumberFormat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164" fontId="10" fillId="0" borderId="0" xfId="0" applyNumberFormat="1" applyFont="1" applyBorder="1" applyAlignment="1">
      <alignment vertical="center"/>
    </xf>
    <xf numFmtId="0" fontId="6" fillId="0" borderId="0" xfId="2" applyFont="1" applyFill="1" applyAlignment="1">
      <alignment vertical="center"/>
    </xf>
    <xf numFmtId="164" fontId="8" fillId="0" borderId="1" xfId="1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164" fontId="0" fillId="0" borderId="1" xfId="1" applyFont="1" applyFill="1" applyBorder="1" applyAlignment="1">
      <alignment vertical="center"/>
    </xf>
    <xf numFmtId="14" fontId="0" fillId="0" borderId="2" xfId="0" applyNumberFormat="1" applyFill="1" applyBorder="1" applyAlignment="1">
      <alignment vertical="center"/>
    </xf>
    <xf numFmtId="164" fontId="0" fillId="0" borderId="2" xfId="1" applyFont="1" applyFill="1" applyBorder="1" applyAlignment="1">
      <alignment vertical="center"/>
    </xf>
    <xf numFmtId="164" fontId="16" fillId="0" borderId="0" xfId="0" applyNumberFormat="1" applyFont="1" applyAlignment="1">
      <alignment vertical="center"/>
    </xf>
    <xf numFmtId="14" fontId="8" fillId="0" borderId="1" xfId="0" applyNumberFormat="1" applyFont="1" applyBorder="1" applyAlignment="1">
      <alignment horizontal="right" vertical="center"/>
    </xf>
    <xf numFmtId="165" fontId="8" fillId="0" borderId="0" xfId="0" applyNumberFormat="1" applyFont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166" fontId="8" fillId="0" borderId="0" xfId="0" applyNumberFormat="1" applyFont="1" applyAlignment="1">
      <alignment vertical="center"/>
    </xf>
    <xf numFmtId="166" fontId="1" fillId="0" borderId="0" xfId="0" applyNumberFormat="1" applyFont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2" xfId="0" applyFont="1" applyBorder="1" applyAlignment="1">
      <alignment vertical="center"/>
    </xf>
    <xf numFmtId="165" fontId="8" fillId="0" borderId="1" xfId="0" applyNumberFormat="1" applyFont="1" applyBorder="1" applyAlignment="1">
      <alignment horizontal="center" vertical="center"/>
    </xf>
    <xf numFmtId="165" fontId="8" fillId="0" borderId="0" xfId="0" applyNumberFormat="1" applyFont="1" applyBorder="1" applyAlignment="1">
      <alignment horizontal="center" vertical="center"/>
    </xf>
    <xf numFmtId="164" fontId="10" fillId="0" borderId="0" xfId="1" applyFont="1" applyFill="1" applyBorder="1" applyAlignment="1">
      <alignment vertical="center"/>
    </xf>
    <xf numFmtId="166" fontId="8" fillId="0" borderId="0" xfId="1" applyNumberFormat="1" applyFont="1" applyFill="1" applyBorder="1" applyAlignment="1">
      <alignment vertical="center"/>
    </xf>
    <xf numFmtId="0" fontId="2" fillId="0" borderId="0" xfId="2" applyFont="1" applyFill="1" applyBorder="1" applyAlignment="1">
      <alignment vertical="center"/>
    </xf>
    <xf numFmtId="0" fontId="0" fillId="0" borderId="0" xfId="2" applyFont="1" applyFill="1" applyBorder="1" applyAlignment="1">
      <alignment vertical="center"/>
    </xf>
    <xf numFmtId="0" fontId="7" fillId="0" borderId="0" xfId="0" applyFont="1" applyAlignment="1">
      <alignment vertical="center"/>
    </xf>
    <xf numFmtId="14" fontId="8" fillId="0" borderId="2" xfId="0" applyNumberFormat="1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164" fontId="8" fillId="0" borderId="0" xfId="0" applyNumberFormat="1" applyFont="1" applyAlignment="1">
      <alignment vertical="center"/>
    </xf>
    <xf numFmtId="164" fontId="1" fillId="0" borderId="0" xfId="0" applyNumberFormat="1" applyFont="1" applyBorder="1" applyAlignment="1">
      <alignment vertical="center"/>
    </xf>
    <xf numFmtId="164" fontId="8" fillId="0" borderId="0" xfId="1" applyFont="1" applyFill="1" applyBorder="1" applyAlignment="1">
      <alignment vertical="center"/>
    </xf>
    <xf numFmtId="0" fontId="6" fillId="0" borderId="0" xfId="2" applyFont="1" applyFill="1" applyBorder="1" applyAlignment="1">
      <alignment vertical="center"/>
    </xf>
    <xf numFmtId="14" fontId="8" fillId="0" borderId="0" xfId="0" applyNumberFormat="1" applyFont="1" applyAlignment="1">
      <alignment vertical="center"/>
    </xf>
    <xf numFmtId="14" fontId="8" fillId="0" borderId="1" xfId="0" applyNumberFormat="1" applyFont="1" applyFill="1" applyBorder="1" applyAlignment="1">
      <alignment horizontal="right" vertical="center"/>
    </xf>
    <xf numFmtId="166" fontId="0" fillId="0" borderId="0" xfId="0" applyNumberFormat="1" applyFont="1" applyBorder="1" applyAlignment="1">
      <alignment vertical="center"/>
    </xf>
    <xf numFmtId="0" fontId="0" fillId="0" borderId="0" xfId="0" applyFont="1" applyAlignment="1">
      <alignment vertical="center"/>
    </xf>
    <xf numFmtId="44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14" fontId="8" fillId="0" borderId="1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44" fontId="8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22" fillId="10" borderId="1" xfId="0" applyFont="1" applyFill="1" applyBorder="1" applyAlignment="1">
      <alignment horizontal="center" vertical="center"/>
    </xf>
    <xf numFmtId="166" fontId="22" fillId="10" borderId="1" xfId="0" applyNumberFormat="1" applyFont="1" applyFill="1" applyBorder="1" applyAlignment="1">
      <alignment vertical="center"/>
    </xf>
    <xf numFmtId="0" fontId="10" fillId="18" borderId="1" xfId="0" applyFont="1" applyFill="1" applyBorder="1" applyAlignment="1">
      <alignment horizontal="center" vertical="center"/>
    </xf>
    <xf numFmtId="0" fontId="10" fillId="13" borderId="1" xfId="0" applyFont="1" applyFill="1" applyBorder="1" applyAlignment="1">
      <alignment horizontal="center" vertical="center"/>
    </xf>
    <xf numFmtId="166" fontId="1" fillId="13" borderId="1" xfId="0" applyNumberFormat="1" applyFont="1" applyFill="1" applyBorder="1" applyAlignment="1">
      <alignment vertical="center"/>
    </xf>
    <xf numFmtId="164" fontId="10" fillId="13" borderId="1" xfId="0" applyNumberFormat="1" applyFont="1" applyFill="1" applyBorder="1" applyAlignment="1">
      <alignment vertical="center"/>
    </xf>
    <xf numFmtId="164" fontId="10" fillId="13" borderId="1" xfId="1" applyFont="1" applyFill="1" applyBorder="1" applyAlignment="1">
      <alignment vertical="center"/>
    </xf>
    <xf numFmtId="165" fontId="4" fillId="13" borderId="1" xfId="0" applyNumberFormat="1" applyFont="1" applyFill="1" applyBorder="1" applyAlignment="1">
      <alignment horizontal="center" vertical="center" wrapText="1"/>
    </xf>
    <xf numFmtId="164" fontId="1" fillId="13" borderId="1" xfId="0" applyNumberFormat="1" applyFont="1" applyFill="1" applyBorder="1" applyAlignment="1">
      <alignment vertical="center"/>
    </xf>
    <xf numFmtId="164" fontId="10" fillId="13" borderId="1" xfId="0" applyNumberFormat="1" applyFont="1" applyFill="1" applyBorder="1" applyAlignment="1">
      <alignment horizontal="center" vertical="center"/>
    </xf>
    <xf numFmtId="165" fontId="10" fillId="13" borderId="1" xfId="0" applyNumberFormat="1" applyFont="1" applyFill="1" applyBorder="1" applyAlignment="1">
      <alignment horizontal="center" vertical="center"/>
    </xf>
    <xf numFmtId="0" fontId="10" fillId="13" borderId="1" xfId="0" applyFont="1" applyFill="1" applyBorder="1" applyAlignment="1">
      <alignment vertical="center"/>
    </xf>
    <xf numFmtId="164" fontId="10" fillId="13" borderId="1" xfId="0" applyNumberFormat="1" applyFont="1" applyFill="1" applyBorder="1" applyAlignment="1">
      <alignment horizontal="left" vertical="center"/>
    </xf>
    <xf numFmtId="0" fontId="10" fillId="13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vertical="center"/>
    </xf>
    <xf numFmtId="164" fontId="8" fillId="18" borderId="1" xfId="0" applyNumberFormat="1" applyFont="1" applyFill="1" applyBorder="1" applyAlignment="1">
      <alignment vertical="center"/>
    </xf>
    <xf numFmtId="164" fontId="23" fillId="0" borderId="1" xfId="0" applyNumberFormat="1" applyFont="1" applyBorder="1" applyAlignment="1">
      <alignment vertical="center"/>
    </xf>
    <xf numFmtId="164" fontId="24" fillId="3" borderId="1" xfId="0" applyNumberFormat="1" applyFont="1" applyFill="1" applyBorder="1" applyAlignment="1">
      <alignment vertical="center"/>
    </xf>
    <xf numFmtId="0" fontId="20" fillId="2" borderId="6" xfId="0" applyFont="1" applyFill="1" applyBorder="1" applyAlignment="1">
      <alignment horizontal="center" vertical="center"/>
    </xf>
    <xf numFmtId="2" fontId="11" fillId="5" borderId="7" xfId="0" applyNumberFormat="1" applyFont="1" applyFill="1" applyBorder="1" applyAlignment="1">
      <alignment vertical="center" wrapText="1"/>
    </xf>
    <xf numFmtId="164" fontId="0" fillId="0" borderId="1" xfId="0" applyNumberFormat="1" applyFill="1" applyBorder="1" applyAlignment="1">
      <alignment horizontal="right" vertical="center"/>
    </xf>
    <xf numFmtId="0" fontId="0" fillId="0" borderId="20" xfId="0" applyBorder="1"/>
    <xf numFmtId="164" fontId="8" fillId="5" borderId="1" xfId="0" applyNumberFormat="1" applyFont="1" applyFill="1" applyBorder="1" applyAlignment="1">
      <alignment vertical="center"/>
    </xf>
    <xf numFmtId="0" fontId="11" fillId="5" borderId="0" xfId="0" applyFont="1" applyFill="1"/>
    <xf numFmtId="14" fontId="8" fillId="5" borderId="1" xfId="0" applyNumberFormat="1" applyFont="1" applyFill="1" applyBorder="1" applyAlignment="1">
      <alignment vertical="center"/>
    </xf>
    <xf numFmtId="0" fontId="8" fillId="5" borderId="0" xfId="0" applyFont="1" applyFill="1" applyAlignment="1">
      <alignment horizontal="center" vertical="center"/>
    </xf>
    <xf numFmtId="14" fontId="8" fillId="5" borderId="1" xfId="0" applyNumberFormat="1" applyFont="1" applyFill="1" applyBorder="1" applyAlignment="1">
      <alignment horizontal="right" vertical="center"/>
    </xf>
    <xf numFmtId="0" fontId="8" fillId="5" borderId="1" xfId="0" applyFont="1" applyFill="1" applyBorder="1" applyAlignment="1">
      <alignment vertical="center"/>
    </xf>
    <xf numFmtId="14" fontId="0" fillId="5" borderId="1" xfId="0" applyNumberFormat="1" applyFill="1" applyBorder="1" applyAlignment="1">
      <alignment vertical="center"/>
    </xf>
    <xf numFmtId="164" fontId="8" fillId="5" borderId="1" xfId="1" applyFont="1" applyFill="1" applyBorder="1" applyAlignment="1">
      <alignment vertical="center"/>
    </xf>
    <xf numFmtId="164" fontId="0" fillId="5" borderId="1" xfId="1" applyFont="1" applyFill="1" applyBorder="1" applyAlignment="1">
      <alignment vertical="center"/>
    </xf>
    <xf numFmtId="165" fontId="10" fillId="13" borderId="1" xfId="0" applyNumberFormat="1" applyFont="1" applyFill="1" applyBorder="1" applyAlignment="1">
      <alignment horizontal="center" vertical="center" wrapText="1"/>
    </xf>
    <xf numFmtId="0" fontId="0" fillId="5" borderId="0" xfId="0" applyFill="1" applyAlignment="1">
      <alignment vertical="center"/>
    </xf>
    <xf numFmtId="0" fontId="0" fillId="5" borderId="1" xfId="0" applyFont="1" applyFill="1" applyBorder="1" applyAlignment="1">
      <alignment vertical="center"/>
    </xf>
    <xf numFmtId="164" fontId="0" fillId="5" borderId="1" xfId="0" applyNumberFormat="1" applyFill="1" applyBorder="1" applyAlignment="1">
      <alignment vertical="center"/>
    </xf>
    <xf numFmtId="164" fontId="8" fillId="5" borderId="1" xfId="0" applyNumberFormat="1" applyFont="1" applyFill="1" applyBorder="1"/>
    <xf numFmtId="0" fontId="10" fillId="0" borderId="1" xfId="0" applyFont="1" applyBorder="1" applyAlignment="1">
      <alignment horizontal="center"/>
    </xf>
    <xf numFmtId="0" fontId="0" fillId="0" borderId="0" xfId="0" applyFont="1"/>
    <xf numFmtId="0" fontId="1" fillId="7" borderId="1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8" fillId="0" borderId="12" xfId="0" applyFont="1" applyBorder="1"/>
    <xf numFmtId="0" fontId="1" fillId="0" borderId="1" xfId="0" applyFont="1" applyBorder="1" applyAlignment="1">
      <alignment horizontal="center"/>
    </xf>
    <xf numFmtId="164" fontId="0" fillId="18" borderId="1" xfId="0" applyNumberFormat="1" applyFill="1" applyBorder="1"/>
    <xf numFmtId="0" fontId="1" fillId="18" borderId="1" xfId="0" applyFont="1" applyFill="1" applyBorder="1"/>
    <xf numFmtId="164" fontId="0" fillId="19" borderId="1" xfId="0" applyNumberFormat="1" applyFill="1" applyBorder="1"/>
    <xf numFmtId="0" fontId="1" fillId="19" borderId="1" xfId="0" applyFont="1" applyFill="1" applyBorder="1"/>
    <xf numFmtId="2" fontId="0" fillId="0" borderId="0" xfId="0" applyNumberFormat="1" applyBorder="1"/>
    <xf numFmtId="2" fontId="0" fillId="0" borderId="18" xfId="0" applyNumberFormat="1" applyBorder="1"/>
    <xf numFmtId="0" fontId="1" fillId="0" borderId="4" xfId="0" applyFont="1" applyBorder="1" applyAlignment="1">
      <alignment horizontal="center"/>
    </xf>
    <xf numFmtId="164" fontId="0" fillId="0" borderId="1" xfId="0" applyNumberFormat="1" applyBorder="1"/>
    <xf numFmtId="0" fontId="0" fillId="0" borderId="4" xfId="0" applyBorder="1"/>
    <xf numFmtId="164" fontId="1" fillId="19" borderId="1" xfId="0" applyNumberFormat="1" applyFont="1" applyFill="1" applyBorder="1"/>
    <xf numFmtId="0" fontId="1" fillId="19" borderId="4" xfId="0" applyFont="1" applyFill="1" applyBorder="1" applyAlignment="1">
      <alignment horizontal="center"/>
    </xf>
    <xf numFmtId="0" fontId="26" fillId="0" borderId="20" xfId="0" applyFont="1" applyBorder="1" applyAlignment="1"/>
    <xf numFmtId="0" fontId="27" fillId="0" borderId="1" xfId="0" applyFont="1" applyFill="1" applyBorder="1" applyAlignment="1">
      <alignment wrapText="1"/>
    </xf>
    <xf numFmtId="164" fontId="1" fillId="0" borderId="1" xfId="0" applyNumberFormat="1" applyFont="1" applyBorder="1" applyAlignment="1"/>
    <xf numFmtId="164" fontId="1" fillId="0" borderId="6" xfId="0" applyNumberFormat="1" applyFont="1" applyBorder="1" applyAlignment="1"/>
    <xf numFmtId="0" fontId="27" fillId="5" borderId="1" xfId="0" applyFont="1" applyFill="1" applyBorder="1" applyAlignment="1">
      <alignment wrapText="1"/>
    </xf>
    <xf numFmtId="0" fontId="27" fillId="5" borderId="4" xfId="0" applyFont="1" applyFill="1" applyBorder="1" applyAlignment="1">
      <alignment wrapText="1"/>
    </xf>
    <xf numFmtId="0" fontId="0" fillId="0" borderId="1" xfId="0" applyFont="1" applyBorder="1" applyAlignment="1"/>
    <xf numFmtId="0" fontId="0" fillId="0" borderId="1" xfId="0" applyFont="1" applyBorder="1" applyAlignment="1">
      <alignment horizontal="center"/>
    </xf>
    <xf numFmtId="164" fontId="8" fillId="2" borderId="1" xfId="0" applyNumberFormat="1" applyFont="1" applyFill="1" applyBorder="1"/>
    <xf numFmtId="0" fontId="28" fillId="4" borderId="1" xfId="0" applyFont="1" applyFill="1" applyBorder="1" applyAlignment="1">
      <alignment wrapText="1"/>
    </xf>
    <xf numFmtId="164" fontId="0" fillId="4" borderId="1" xfId="0" applyNumberFormat="1" applyFont="1" applyFill="1" applyBorder="1" applyAlignment="1"/>
    <xf numFmtId="164" fontId="0" fillId="4" borderId="6" xfId="0" applyNumberFormat="1" applyFont="1" applyFill="1" applyBorder="1" applyAlignment="1"/>
    <xf numFmtId="0" fontId="28" fillId="5" borderId="4" xfId="0" applyFont="1" applyFill="1" applyBorder="1" applyAlignment="1">
      <alignment wrapText="1"/>
    </xf>
    <xf numFmtId="0" fontId="1" fillId="0" borderId="1" xfId="0" applyFont="1" applyBorder="1" applyAlignment="1"/>
    <xf numFmtId="164" fontId="0" fillId="4" borderId="13" xfId="0" applyNumberFormat="1" applyFont="1" applyFill="1" applyBorder="1" applyAlignment="1"/>
    <xf numFmtId="0" fontId="28" fillId="5" borderId="22" xfId="0" applyFont="1" applyFill="1" applyBorder="1" applyAlignment="1">
      <alignment wrapText="1"/>
    </xf>
    <xf numFmtId="0" fontId="0" fillId="4" borderId="1" xfId="0" applyFont="1" applyFill="1" applyBorder="1" applyAlignment="1"/>
    <xf numFmtId="0" fontId="28" fillId="5" borderId="23" xfId="0" applyFont="1" applyFill="1" applyBorder="1" applyAlignment="1">
      <alignment wrapText="1"/>
    </xf>
    <xf numFmtId="0" fontId="28" fillId="5" borderId="1" xfId="0" applyFont="1" applyFill="1" applyBorder="1" applyAlignment="1"/>
    <xf numFmtId="0" fontId="28" fillId="5" borderId="1" xfId="0" applyFont="1" applyFill="1" applyBorder="1" applyAlignment="1">
      <alignment wrapText="1"/>
    </xf>
    <xf numFmtId="0" fontId="28" fillId="5" borderId="24" xfId="0" applyFont="1" applyFill="1" applyBorder="1" applyAlignment="1"/>
    <xf numFmtId="0" fontId="0" fillId="4" borderId="2" xfId="0" applyFont="1" applyFill="1" applyBorder="1" applyAlignment="1"/>
    <xf numFmtId="164" fontId="0" fillId="4" borderId="20" xfId="0" applyNumberFormat="1" applyFont="1" applyFill="1" applyBorder="1" applyAlignment="1"/>
    <xf numFmtId="164" fontId="0" fillId="4" borderId="21" xfId="0" applyNumberFormat="1" applyFont="1" applyFill="1" applyBorder="1" applyAlignment="1"/>
    <xf numFmtId="0" fontId="28" fillId="5" borderId="25" xfId="0" applyFont="1" applyFill="1" applyBorder="1" applyAlignment="1">
      <alignment wrapText="1"/>
    </xf>
    <xf numFmtId="0" fontId="1" fillId="0" borderId="2" xfId="0" applyFont="1" applyBorder="1" applyAlignment="1"/>
    <xf numFmtId="0" fontId="1" fillId="0" borderId="0" xfId="0" applyFont="1" applyAlignment="1"/>
    <xf numFmtId="0" fontId="0" fillId="0" borderId="18" xfId="0" applyFont="1" applyBorder="1"/>
    <xf numFmtId="2" fontId="0" fillId="0" borderId="18" xfId="0" applyNumberFormat="1" applyFont="1" applyBorder="1"/>
    <xf numFmtId="164" fontId="1" fillId="18" borderId="1" xfId="0" applyNumberFormat="1" applyFont="1" applyFill="1" applyBorder="1"/>
    <xf numFmtId="0" fontId="1" fillId="18" borderId="4" xfId="0" applyFont="1" applyFill="1" applyBorder="1" applyAlignment="1">
      <alignment horizontal="center"/>
    </xf>
    <xf numFmtId="164" fontId="0" fillId="0" borderId="1" xfId="0" applyNumberFormat="1" applyFont="1" applyBorder="1"/>
    <xf numFmtId="0" fontId="0" fillId="0" borderId="4" xfId="0" applyFont="1" applyBorder="1"/>
    <xf numFmtId="0" fontId="0" fillId="0" borderId="0" xfId="0" applyFont="1" applyBorder="1"/>
    <xf numFmtId="2" fontId="0" fillId="0" borderId="0" xfId="0" applyNumberFormat="1" applyFont="1" applyBorder="1"/>
    <xf numFmtId="1" fontId="0" fillId="0" borderId="1" xfId="0" applyNumberFormat="1" applyFont="1" applyFill="1" applyBorder="1"/>
    <xf numFmtId="164" fontId="1" fillId="16" borderId="1" xfId="0" applyNumberFormat="1" applyFont="1" applyFill="1" applyBorder="1"/>
    <xf numFmtId="0" fontId="1" fillId="16" borderId="1" xfId="0" applyFont="1" applyFill="1" applyBorder="1"/>
    <xf numFmtId="0" fontId="0" fillId="0" borderId="1" xfId="0" applyFont="1" applyFill="1" applyBorder="1" applyAlignment="1">
      <alignment horizontal="center"/>
    </xf>
    <xf numFmtId="164" fontId="0" fillId="0" borderId="1" xfId="0" applyNumberFormat="1" applyFont="1" applyFill="1" applyBorder="1"/>
    <xf numFmtId="0" fontId="0" fillId="0" borderId="1" xfId="0" applyFont="1" applyFill="1" applyBorder="1"/>
    <xf numFmtId="0" fontId="28" fillId="0" borderId="1" xfId="0" applyFont="1" applyFill="1" applyBorder="1" applyAlignment="1">
      <alignment vertical="top" wrapText="1"/>
    </xf>
    <xf numFmtId="1" fontId="0" fillId="0" borderId="1" xfId="0" applyNumberFormat="1" applyFont="1" applyFill="1" applyBorder="1" applyAlignment="1">
      <alignment horizontal="center"/>
    </xf>
    <xf numFmtId="0" fontId="28" fillId="0" borderId="1" xfId="0" applyFont="1" applyFill="1" applyBorder="1"/>
    <xf numFmtId="2" fontId="0" fillId="0" borderId="1" xfId="0" applyNumberFormat="1" applyFont="1" applyFill="1" applyBorder="1" applyAlignment="1">
      <alignment horizontal="center"/>
    </xf>
    <xf numFmtId="0" fontId="1" fillId="0" borderId="0" xfId="0" applyFont="1" applyBorder="1"/>
    <xf numFmtId="0" fontId="1" fillId="16" borderId="1" xfId="0" applyFont="1" applyFill="1" applyBorder="1" applyAlignment="1">
      <alignment horizontal="center" vertical="center"/>
    </xf>
    <xf numFmtId="0" fontId="1" fillId="18" borderId="1" xfId="0" applyFont="1" applyFill="1" applyBorder="1" applyAlignment="1">
      <alignment horizontal="center"/>
    </xf>
    <xf numFmtId="164" fontId="0" fillId="0" borderId="2" xfId="0" applyNumberFormat="1" applyFont="1" applyBorder="1"/>
    <xf numFmtId="0" fontId="0" fillId="0" borderId="2" xfId="0" applyFont="1" applyBorder="1"/>
    <xf numFmtId="0" fontId="0" fillId="0" borderId="1" xfId="0" applyFont="1" applyBorder="1"/>
    <xf numFmtId="164" fontId="0" fillId="0" borderId="0" xfId="0" applyNumberFormat="1" applyFont="1"/>
    <xf numFmtId="164" fontId="1" fillId="7" borderId="1" xfId="0" applyNumberFormat="1" applyFont="1" applyFill="1" applyBorder="1"/>
    <xf numFmtId="0" fontId="1" fillId="7" borderId="1" xfId="0" applyFont="1" applyFill="1" applyBorder="1"/>
    <xf numFmtId="2" fontId="0" fillId="5" borderId="1" xfId="0" applyNumberFormat="1" applyFont="1" applyFill="1" applyBorder="1" applyAlignment="1">
      <alignment horizontal="center"/>
    </xf>
    <xf numFmtId="164" fontId="0" fillId="5" borderId="1" xfId="0" applyNumberFormat="1" applyFont="1" applyFill="1" applyBorder="1"/>
    <xf numFmtId="164" fontId="28" fillId="5" borderId="1" xfId="0" applyNumberFormat="1" applyFont="1" applyFill="1" applyBorder="1" applyAlignment="1">
      <alignment vertical="top" wrapText="1"/>
    </xf>
    <xf numFmtId="0" fontId="0" fillId="5" borderId="1" xfId="0" applyFont="1" applyFill="1" applyBorder="1"/>
    <xf numFmtId="0" fontId="28" fillId="5" borderId="1" xfId="0" applyFont="1" applyFill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7" borderId="1" xfId="0" applyFont="1" applyFill="1" applyBorder="1" applyAlignment="1">
      <alignment horizontal="center" vertical="center"/>
    </xf>
    <xf numFmtId="0" fontId="1" fillId="19" borderId="4" xfId="0" applyFont="1" applyFill="1" applyBorder="1" applyAlignment="1">
      <alignment horizontal="center"/>
    </xf>
    <xf numFmtId="0" fontId="1" fillId="18" borderId="4" xfId="0" applyFont="1" applyFill="1" applyBorder="1"/>
    <xf numFmtId="0" fontId="11" fillId="0" borderId="1" xfId="0" applyFont="1" applyBorder="1"/>
    <xf numFmtId="0" fontId="0" fillId="0" borderId="18" xfId="0" applyFont="1" applyBorder="1" applyAlignment="1">
      <alignment horizontal="left"/>
    </xf>
    <xf numFmtId="0" fontId="0" fillId="20" borderId="1" xfId="0" applyFont="1" applyFill="1" applyBorder="1" applyAlignment="1">
      <alignment horizontal="center" vertical="center"/>
    </xf>
    <xf numFmtId="164" fontId="1" fillId="20" borderId="1" xfId="0" applyNumberFormat="1" applyFont="1" applyFill="1" applyBorder="1" applyAlignment="1">
      <alignment horizontal="right" vertical="center"/>
    </xf>
    <xf numFmtId="164" fontId="1" fillId="20" borderId="13" xfId="0" applyNumberFormat="1" applyFont="1" applyFill="1" applyBorder="1" applyAlignment="1">
      <alignment horizontal="right" vertical="center"/>
    </xf>
    <xf numFmtId="0" fontId="1" fillId="20" borderId="6" xfId="0" applyFont="1" applyFill="1" applyBorder="1" applyAlignment="1">
      <alignment horizontal="right" vertical="center"/>
    </xf>
    <xf numFmtId="0" fontId="27" fillId="20" borderId="1" xfId="0" applyFont="1" applyFill="1" applyBorder="1" applyAlignment="1">
      <alignment horizontal="right" vertical="center" wrapText="1"/>
    </xf>
    <xf numFmtId="0" fontId="0" fillId="0" borderId="1" xfId="0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right" vertical="center"/>
    </xf>
    <xf numFmtId="164" fontId="0" fillId="0" borderId="13" xfId="0" applyNumberFormat="1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right" vertical="center"/>
    </xf>
    <xf numFmtId="0" fontId="28" fillId="0" borderId="1" xfId="0" applyFont="1" applyFill="1" applyBorder="1" applyAlignment="1">
      <alignment horizontal="right" vertical="center" wrapText="1"/>
    </xf>
    <xf numFmtId="0" fontId="28" fillId="0" borderId="22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28" fillId="0" borderId="23" xfId="0" applyFont="1" applyFill="1" applyBorder="1" applyAlignment="1">
      <alignment horizontal="left" vertical="center" wrapText="1"/>
    </xf>
    <xf numFmtId="0" fontId="28" fillId="0" borderId="13" xfId="0" applyFont="1" applyFill="1" applyBorder="1" applyAlignment="1">
      <alignment horizontal="left" vertical="center"/>
    </xf>
    <xf numFmtId="0" fontId="28" fillId="0" borderId="1" xfId="0" applyFont="1" applyFill="1" applyBorder="1" applyAlignment="1">
      <alignment horizontal="left" vertical="center"/>
    </xf>
    <xf numFmtId="0" fontId="28" fillId="0" borderId="1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/>
    </xf>
    <xf numFmtId="0" fontId="28" fillId="0" borderId="3" xfId="0" applyFont="1" applyFill="1" applyBorder="1" applyAlignment="1">
      <alignment horizontal="left" vertical="center"/>
    </xf>
    <xf numFmtId="0" fontId="28" fillId="0" borderId="24" xfId="0" applyFont="1" applyFill="1" applyBorder="1" applyAlignment="1">
      <alignment horizontal="left" vertical="center"/>
    </xf>
    <xf numFmtId="164" fontId="0" fillId="0" borderId="2" xfId="0" applyNumberFormat="1" applyFont="1" applyFill="1" applyBorder="1" applyAlignment="1">
      <alignment horizontal="right" vertical="center"/>
    </xf>
    <xf numFmtId="164" fontId="0" fillId="0" borderId="20" xfId="0" applyNumberFormat="1" applyFont="1" applyFill="1" applyBorder="1" applyAlignment="1">
      <alignment horizontal="right" vertical="center"/>
    </xf>
    <xf numFmtId="0" fontId="0" fillId="0" borderId="21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 vertical="center"/>
    </xf>
    <xf numFmtId="0" fontId="28" fillId="0" borderId="0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right" vertical="center"/>
    </xf>
    <xf numFmtId="0" fontId="28" fillId="0" borderId="24" xfId="0" applyFont="1" applyFill="1" applyBorder="1" applyAlignment="1">
      <alignment horizontal="left" vertical="center" wrapText="1"/>
    </xf>
    <xf numFmtId="0" fontId="28" fillId="0" borderId="25" xfId="0" applyFont="1" applyFill="1" applyBorder="1" applyAlignment="1">
      <alignment horizontal="left" vertical="center" wrapText="1"/>
    </xf>
    <xf numFmtId="0" fontId="31" fillId="0" borderId="18" xfId="0" applyFont="1" applyFill="1" applyBorder="1"/>
    <xf numFmtId="0" fontId="10" fillId="20" borderId="2" xfId="0" applyFont="1" applyFill="1" applyBorder="1" applyAlignment="1">
      <alignment horizontal="center" vertical="center"/>
    </xf>
    <xf numFmtId="0" fontId="10" fillId="20" borderId="21" xfId="0" applyFont="1" applyFill="1" applyBorder="1" applyAlignment="1">
      <alignment horizontal="center" vertical="center"/>
    </xf>
    <xf numFmtId="0" fontId="10" fillId="20" borderId="1" xfId="0" applyFont="1" applyFill="1" applyBorder="1" applyAlignment="1">
      <alignment horizontal="center" vertical="center"/>
    </xf>
    <xf numFmtId="0" fontId="1" fillId="2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left" vertical="center"/>
    </xf>
    <xf numFmtId="0" fontId="19" fillId="5" borderId="1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left" vertical="center"/>
    </xf>
    <xf numFmtId="0" fontId="20" fillId="0" borderId="5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0" fontId="5" fillId="16" borderId="1" xfId="0" applyFont="1" applyFill="1" applyBorder="1" applyAlignment="1">
      <alignment horizontal="center" vertical="center"/>
    </xf>
    <xf numFmtId="0" fontId="5" fillId="15" borderId="1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/>
    </xf>
    <xf numFmtId="14" fontId="5" fillId="15" borderId="1" xfId="0" applyNumberFormat="1" applyFont="1" applyFill="1" applyBorder="1" applyAlignment="1">
      <alignment horizontal="center" vertical="center"/>
    </xf>
    <xf numFmtId="14" fontId="5" fillId="16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5" fillId="8" borderId="16" xfId="0" applyFont="1" applyFill="1" applyBorder="1" applyAlignment="1">
      <alignment horizontal="center" vertical="center"/>
    </xf>
    <xf numFmtId="0" fontId="15" fillId="8" borderId="19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5" fillId="8" borderId="18" xfId="0" applyFont="1" applyFill="1" applyBorder="1" applyAlignment="1">
      <alignment horizontal="center" vertical="center"/>
    </xf>
    <xf numFmtId="0" fontId="15" fillId="8" borderId="0" xfId="0" applyFont="1" applyFill="1" applyBorder="1" applyAlignment="1">
      <alignment horizontal="center" vertical="center"/>
    </xf>
    <xf numFmtId="0" fontId="1" fillId="18" borderId="4" xfId="0" applyFont="1" applyFill="1" applyBorder="1" applyAlignment="1">
      <alignment horizontal="center"/>
    </xf>
    <xf numFmtId="0" fontId="1" fillId="18" borderId="6" xfId="0" applyFont="1" applyFill="1" applyBorder="1" applyAlignment="1">
      <alignment horizontal="center"/>
    </xf>
    <xf numFmtId="0" fontId="1" fillId="17" borderId="1" xfId="0" applyFont="1" applyFill="1" applyBorder="1" applyAlignment="1">
      <alignment horizontal="center"/>
    </xf>
    <xf numFmtId="0" fontId="1" fillId="16" borderId="4" xfId="0" applyFont="1" applyFill="1" applyBorder="1" applyAlignment="1">
      <alignment horizontal="center"/>
    </xf>
    <xf numFmtId="0" fontId="1" fillId="16" borderId="6" xfId="0" applyFont="1" applyFill="1" applyBorder="1" applyAlignment="1">
      <alignment horizontal="center"/>
    </xf>
    <xf numFmtId="0" fontId="1" fillId="19" borderId="4" xfId="0" applyFont="1" applyFill="1" applyBorder="1" applyAlignment="1">
      <alignment horizontal="center"/>
    </xf>
    <xf numFmtId="0" fontId="1" fillId="19" borderId="6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center"/>
    </xf>
    <xf numFmtId="0" fontId="1" fillId="19" borderId="1" xfId="0" applyFont="1" applyFill="1" applyBorder="1" applyAlignment="1">
      <alignment horizontal="center"/>
    </xf>
    <xf numFmtId="0" fontId="10" fillId="19" borderId="2" xfId="0" applyFont="1" applyFill="1" applyBorder="1" applyAlignment="1">
      <alignment horizontal="center" vertical="center"/>
    </xf>
    <xf numFmtId="0" fontId="10" fillId="19" borderId="3" xfId="0" applyFont="1" applyFill="1" applyBorder="1" applyAlignment="1">
      <alignment horizontal="center" vertical="center"/>
    </xf>
    <xf numFmtId="0" fontId="1" fillId="19" borderId="2" xfId="0" applyFont="1" applyFill="1" applyBorder="1" applyAlignment="1">
      <alignment horizontal="center" vertical="center"/>
    </xf>
    <xf numFmtId="0" fontId="1" fillId="19" borderId="3" xfId="0" applyFont="1" applyFill="1" applyBorder="1" applyAlignment="1">
      <alignment horizontal="center" vertical="center"/>
    </xf>
    <xf numFmtId="0" fontId="1" fillId="21" borderId="1" xfId="0" applyFont="1" applyFill="1" applyBorder="1" applyAlignment="1">
      <alignment horizontal="center"/>
    </xf>
    <xf numFmtId="0" fontId="1" fillId="20" borderId="4" xfId="0" applyFont="1" applyFill="1" applyBorder="1" applyAlignment="1">
      <alignment horizontal="center" vertical="center"/>
    </xf>
    <xf numFmtId="0" fontId="1" fillId="20" borderId="6" xfId="0" applyFont="1" applyFill="1" applyBorder="1" applyAlignment="1">
      <alignment horizontal="center" vertical="center"/>
    </xf>
    <xf numFmtId="0" fontId="21" fillId="1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/>
    </xf>
    <xf numFmtId="0" fontId="25" fillId="3" borderId="4" xfId="0" applyFont="1" applyFill="1" applyBorder="1" applyAlignment="1">
      <alignment horizontal="center" vertical="center"/>
    </xf>
    <xf numFmtId="0" fontId="25" fillId="3" borderId="13" xfId="0" applyFont="1" applyFill="1" applyBorder="1" applyAlignment="1">
      <alignment horizontal="center" vertical="center"/>
    </xf>
    <xf numFmtId="0" fontId="25" fillId="3" borderId="6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/>
    </xf>
    <xf numFmtId="0" fontId="10" fillId="0" borderId="1" xfId="0" applyFont="1" applyBorder="1" applyAlignment="1">
      <alignment horizontal="center"/>
    </xf>
  </cellXfs>
  <cellStyles count="4">
    <cellStyle name="Hipervínculo" xfId="2" builtinId="8"/>
    <cellStyle name="Moneda" xfId="1" builtinId="4"/>
    <cellStyle name="Moneda 2" xfId="3"/>
    <cellStyle name="Normal" xfId="0" builtinId="0"/>
  </cellStyles>
  <dxfs count="42">
    <dxf>
      <fill>
        <patternFill>
          <bgColor rgb="FF00B050"/>
        </patternFill>
      </fill>
    </dxf>
    <dxf>
      <fill>
        <patternFill>
          <bgColor rgb="FFC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\ * #,##0.00_);_(&quot;$&quot;\ * \(#,##0.00\);_(&quot;$&quot;\ 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(&quot;$&quot;\ * #,##0.00_);_(&quot;$&quot;\ * \(#,##0.00\);_(&quot;$&quot;\ * &quot;-&quot;??_);_(@_)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\ * #,##0.00_);_(&quot;$&quot;\ * \(#,##0.00\);_(&quot;$&quot;\ * &quot;-&quot;??_);_(@_)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\ * #,##0.00_);_(&quot;$&quot;\ * \(#,##0.00\);_(&quot;$&quot;\ * &quot;-&quot;??_);_(@_)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dd/mm/yyyy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8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\ * #,##0.00_);_(&quot;$&quot;\ * \(#,##0.00\);_(&quot;$&quot;\ * &quot;-&quot;??_);_(@_)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\ * #,##0.00_);_(&quot;$&quot;\ * \(#,##0.00\);_(&quot;$&quot;\ * &quot;-&quot;??_);_(@_)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\ * #,##0.00_);_(&quot;$&quot;\ * \(#,##0.00\);_(&quot;$&quot;\ * &quot;-&quot;??_);_(@_)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\ * #,##0.00_);_(&quot;$&quot;\ * \(#,##0.00\);_(&quot;$&quot;\ * &quot;-&quot;??_);_(@_)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(&quot;$&quot;\ * #,##0.00_);_(&quot;$&quot;\ * \(#,##0.00\);_(&quot;$&quot;\ * &quot;-&quot;??_);_(@_)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\ * #,##0.00_);_(&quot;$&quot;\ * \(#,##0.00\);_(&quot;$&quot;\ * &quot;-&quot;??_);_(@_)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70" formatCode="dd/mm/yyyy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8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00B05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800100</xdr:colOff>
      <xdr:row>0</xdr:row>
      <xdr:rowOff>142875</xdr:rowOff>
    </xdr:from>
    <xdr:to>
      <xdr:col>7</xdr:col>
      <xdr:colOff>371475</xdr:colOff>
      <xdr:row>7</xdr:row>
      <xdr:rowOff>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142875"/>
          <a:ext cx="4181475" cy="11906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102809</xdr:colOff>
      <xdr:row>1</xdr:row>
      <xdr:rowOff>140608</xdr:rowOff>
    </xdr:from>
    <xdr:ext cx="1940495" cy="647700"/>
    <xdr:pic>
      <xdr:nvPicPr>
        <xdr:cNvPr id="2" name="Imagen 1">
          <a:extLst>
            <a:ext uri="{FF2B5EF4-FFF2-40B4-BE49-F238E27FC236}">
              <a16:creationId xmlns:a16="http://schemas.microsoft.com/office/drawing/2014/main" id="{23A90E43-3DC6-4B6D-96FA-4FDF66D8BA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09" y="331108"/>
          <a:ext cx="194049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1210</xdr:colOff>
      <xdr:row>1</xdr:row>
      <xdr:rowOff>125186</xdr:rowOff>
    </xdr:from>
    <xdr:ext cx="1940495" cy="647700"/>
    <xdr:pic>
      <xdr:nvPicPr>
        <xdr:cNvPr id="3" name="Imagen 2">
          <a:extLst>
            <a:ext uri="{FF2B5EF4-FFF2-40B4-BE49-F238E27FC236}">
              <a16:creationId xmlns:a16="http://schemas.microsoft.com/office/drawing/2014/main" id="{23A90E43-3DC6-4B6D-96FA-4FDF66D8BA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63877" y="315686"/>
          <a:ext cx="194049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47625</xdr:rowOff>
    </xdr:from>
    <xdr:ext cx="1938129" cy="757768"/>
    <xdr:pic>
      <xdr:nvPicPr>
        <xdr:cNvPr id="2" name="Imagen 1">
          <a:extLst>
            <a:ext uri="{FF2B5EF4-FFF2-40B4-BE49-F238E27FC236}">
              <a16:creationId xmlns:a16="http://schemas.microsoft.com/office/drawing/2014/main" id="{23A90E43-3DC6-4B6D-96FA-4FDF66D8BA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183"/>
        <a:stretch/>
      </xdr:blipFill>
      <xdr:spPr bwMode="auto">
        <a:xfrm>
          <a:off x="66675" y="47625"/>
          <a:ext cx="1938129" cy="757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262465</xdr:colOff>
      <xdr:row>0</xdr:row>
      <xdr:rowOff>33866</xdr:rowOff>
    </xdr:from>
    <xdr:ext cx="1939187" cy="757768"/>
    <xdr:pic>
      <xdr:nvPicPr>
        <xdr:cNvPr id="3" name="Imagen 2">
          <a:extLst>
            <a:ext uri="{FF2B5EF4-FFF2-40B4-BE49-F238E27FC236}">
              <a16:creationId xmlns:a16="http://schemas.microsoft.com/office/drawing/2014/main" id="{23A90E43-3DC6-4B6D-96FA-4FDF66D8BA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183"/>
        <a:stretch/>
      </xdr:blipFill>
      <xdr:spPr bwMode="auto">
        <a:xfrm>
          <a:off x="12105215" y="33866"/>
          <a:ext cx="1939187" cy="757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0</xdr:row>
      <xdr:rowOff>66675</xdr:rowOff>
    </xdr:from>
    <xdr:to>
      <xdr:col>23</xdr:col>
      <xdr:colOff>361950</xdr:colOff>
      <xdr:row>17</xdr:row>
      <xdr:rowOff>98612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74275" y="66675"/>
          <a:ext cx="2647950" cy="34385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id="2" name="Tabla14" displayName="Tabla14" ref="A3:L215" totalsRowShown="0" headerRowDxfId="39" dataDxfId="37" headerRowBorderDxfId="38" tableBorderDxfId="36" totalsRowBorderDxfId="35" dataCellStyle="Moneda 2">
  <autoFilter ref="A3:L215"/>
  <sortState ref="A4:L203">
    <sortCondition ref="A3"/>
  </sortState>
  <tableColumns count="12">
    <tableColumn id="1" name="FECHA" dataDxfId="34"/>
    <tableColumn id="2" name="CLUB" dataDxfId="33"/>
    <tableColumn id="3" name="CANT." dataDxfId="32"/>
    <tableColumn id="4" name="PRECIO UNITARIO" dataDxfId="31" dataCellStyle="Moneda 2"/>
    <tableColumn id="5" name="VALOR A PAGAR" dataDxfId="30" dataCellStyle="Moneda 2">
      <calculatedColumnFormula>C4*Tabla14[[#This Row],[PRECIO UNITARIO]]</calculatedColumnFormula>
    </tableColumn>
    <tableColumn id="6" name="EFECTIVO" dataDxfId="29" dataCellStyle="Moneda 2"/>
    <tableColumn id="7" name="TRANSFERENCIA" dataDxfId="28" dataCellStyle="Hipervínculo"/>
    <tableColumn id="8" name="VALOR CANCELADO" dataDxfId="27" dataCellStyle="Moneda 2">
      <calculatedColumnFormula>F4+G4</calculatedColumnFormula>
    </tableColumn>
    <tableColumn id="9" name="ESTADO" dataDxfId="26" dataCellStyle="Moneda 2">
      <calculatedColumnFormula>IF((E4=H4),"CANCELADO","SALDO PENDIENTE")</calculatedColumnFormula>
    </tableColumn>
    <tableColumn id="10" name="SALDO" dataDxfId="25" dataCellStyle="Moneda 2">
      <calculatedColumnFormula>Tabla14[[#This Row],[VALOR A PAGAR]]-Tabla14[[#This Row],[VALOR CANCELADO]]</calculatedColumnFormula>
    </tableColumn>
    <tableColumn id="11" name="COSTO" dataDxfId="24" dataCellStyle="Moneda 2">
      <calculatedColumnFormula>Tabla14[[#This Row],[CANT.]]*2</calculatedColumnFormula>
    </tableColumn>
    <tableColumn id="12" name="GANANCIA" dataDxfId="23" dataCellStyle="Moneda 2">
      <calculatedColumnFormula>E4-K4</calculatedColumnFormula>
    </tableColumn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id="1" name="Tabla142" displayName="Tabla142" ref="A3:L106" totalsRowShown="0" headerRowDxfId="18" dataDxfId="16" headerRowBorderDxfId="17" tableBorderDxfId="15" totalsRowBorderDxfId="14" dataCellStyle="Moneda 2">
  <autoFilter ref="A3:L106"/>
  <sortState ref="A4:K87">
    <sortCondition ref="A4"/>
  </sortState>
  <tableColumns count="12">
    <tableColumn id="1" name="FECHA" dataDxfId="13"/>
    <tableColumn id="2" name="CLUB" dataDxfId="12"/>
    <tableColumn id="3" name="CANT." dataDxfId="11"/>
    <tableColumn id="4" name="PRECIO UNITARIO" dataDxfId="10" dataCellStyle="Moneda 2"/>
    <tableColumn id="5" name="VALOR A PAGAR" dataDxfId="9" dataCellStyle="Moneda 2">
      <calculatedColumnFormula>'CARNETS '!C56*2</calculatedColumnFormula>
    </tableColumn>
    <tableColumn id="6" name="EFECTIVO" dataDxfId="8" dataCellStyle="Moneda 2"/>
    <tableColumn id="7" name="TRANSFERENCIA" dataDxfId="7" dataCellStyle="Hipervínculo"/>
    <tableColumn id="8" name="VALOR CANCELADO" dataDxfId="6" dataCellStyle="Moneda 2">
      <calculatedColumnFormula>Tabla142[[#This Row],[EFECTIVO]]+Tabla142[[#This Row],[TRANSFERENCIA]]</calculatedColumnFormula>
    </tableColumn>
    <tableColumn id="9" name="ESTADO" dataDxfId="5" dataCellStyle="Moneda 2">
      <calculatedColumnFormula>IF(('CARNETS '!E56='CARNETS '!H56),"CANCELADO","SALDO PENDIENTE")</calculatedColumnFormula>
    </tableColumn>
    <tableColumn id="12" name="SALDO" dataDxfId="4" dataCellStyle="Moneda 2">
      <calculatedColumnFormula>Tabla142[[#This Row],[VALOR A PAGAR]]-Tabla142[[#This Row],[VALOR CANCELADO]]</calculatedColumnFormula>
    </tableColumn>
    <tableColumn id="10" name="COSTO" dataDxfId="3" dataCellStyle="Moneda 2">
      <calculatedColumnFormula>Tabla142[[#This Row],[VALOR A PAGAR]]*0.5</calculatedColumnFormula>
    </tableColumn>
    <tableColumn id="11" name="GANANCIA" dataDxfId="2" dataCellStyle="Moneda 2">
      <calculatedColumnFormula>Tabla142[[#This Row],[VALOR A PAGAR]]-Tabla142[[#This Row],[COSTO]]</calculatedColumnFormula>
    </tableColumn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AppData/Roaming/Microsoft/Downloads/TRANSFERENCIAS%20LICENCIAS/PARTE%20III%20(TERCER%20INFORME%20ECON&#211;MICO)/06-04-2023%20KUKKIWON%2002%20CARNETS.jpeg" TargetMode="External"/><Relationship Id="rId4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B6:H19"/>
  <sheetViews>
    <sheetView topLeftCell="A7" zoomScale="60" zoomScaleNormal="60" workbookViewId="0">
      <selection activeCell="G19" sqref="G19"/>
    </sheetView>
  </sheetViews>
  <sheetFormatPr baseColWidth="10" defaultRowHeight="15" x14ac:dyDescent="0.25"/>
  <cols>
    <col min="1" max="1" width="5" customWidth="1"/>
    <col min="2" max="2" width="44.5703125" customWidth="1"/>
    <col min="3" max="3" width="54.85546875" customWidth="1"/>
    <col min="4" max="4" width="18.42578125" customWidth="1"/>
    <col min="5" max="6" width="19.5703125" customWidth="1"/>
    <col min="7" max="7" width="25.85546875" bestFit="1" customWidth="1"/>
    <col min="8" max="8" width="12" bestFit="1" customWidth="1"/>
  </cols>
  <sheetData>
    <row r="6" spans="2:8" ht="39" customHeight="1" x14ac:dyDescent="0.25">
      <c r="B6" s="413" t="s">
        <v>864</v>
      </c>
      <c r="C6" s="413"/>
      <c r="D6" s="413"/>
      <c r="E6" s="413"/>
      <c r="F6" s="413"/>
      <c r="G6" s="413"/>
    </row>
    <row r="7" spans="2:8" ht="39" customHeight="1" x14ac:dyDescent="0.25">
      <c r="B7" s="199" t="s">
        <v>8</v>
      </c>
      <c r="C7" s="197" t="s">
        <v>11</v>
      </c>
      <c r="D7" s="197" t="s">
        <v>1</v>
      </c>
      <c r="E7" s="197" t="s">
        <v>2</v>
      </c>
      <c r="F7" s="197" t="s">
        <v>694</v>
      </c>
      <c r="G7" s="197" t="s">
        <v>696</v>
      </c>
      <c r="H7" s="7"/>
    </row>
    <row r="8" spans="2:8" ht="39" customHeight="1" x14ac:dyDescent="0.25">
      <c r="B8" s="200" t="s">
        <v>17</v>
      </c>
      <c r="C8" s="14"/>
      <c r="D8" s="28">
        <f>'AFILIACIONES Y PERMISOS '!F67+'AFILIACIONES Y PERMISOS '!F121</f>
        <v>95</v>
      </c>
      <c r="E8" s="28">
        <f>'AFILIACIONES Y PERMISOS '!G127-INGRESOS!D8</f>
        <v>3448.3</v>
      </c>
      <c r="F8" s="281" t="s">
        <v>695</v>
      </c>
      <c r="G8" s="28">
        <f>SUM(D8:E8)</f>
        <v>3543.3</v>
      </c>
      <c r="H8" s="7"/>
    </row>
    <row r="9" spans="2:8" ht="39" customHeight="1" x14ac:dyDescent="0.25">
      <c r="B9" s="200" t="s">
        <v>4</v>
      </c>
      <c r="C9" s="14"/>
      <c r="D9" s="28">
        <f>'CARNETS '!F216</f>
        <v>258</v>
      </c>
      <c r="E9" s="28">
        <f>'CARNETS '!G216</f>
        <v>8553</v>
      </c>
      <c r="F9" s="281">
        <f>'CARNETS '!C223</f>
        <v>8811</v>
      </c>
      <c r="G9" s="28">
        <f>SUM(D9:E9)</f>
        <v>8811</v>
      </c>
      <c r="H9" s="7"/>
    </row>
    <row r="10" spans="2:8" ht="39" customHeight="1" x14ac:dyDescent="0.25">
      <c r="B10" s="200" t="s">
        <v>9</v>
      </c>
      <c r="C10" s="14"/>
      <c r="D10" s="28">
        <f>'CERTIFICADOS DE ASCENSO'!F107</f>
        <v>226</v>
      </c>
      <c r="E10" s="28">
        <f>'CERTIFICADOS DE ASCENSO'!G107</f>
        <v>3503</v>
      </c>
      <c r="F10" s="281">
        <f>'CERTIFICADOS DE ASCENSO'!C114</f>
        <v>3729</v>
      </c>
      <c r="G10" s="28">
        <f>SUM(D10:E10)</f>
        <v>3729</v>
      </c>
      <c r="H10" s="7"/>
    </row>
    <row r="11" spans="2:8" ht="39" customHeight="1" x14ac:dyDescent="0.25">
      <c r="B11" s="417" t="s">
        <v>5</v>
      </c>
      <c r="C11" s="30" t="s">
        <v>745</v>
      </c>
      <c r="D11" s="28">
        <f>'OPEN Y SELECTIVO COMBATE '!C58+'OPEN Y SELECTIVO COMBATE '!C60+'OPEN Y SELECTIVO COMBATE '!C61</f>
        <v>3892</v>
      </c>
      <c r="E11" s="28">
        <f>'OPEN Y SELECTIVO COMBATE '!C59</f>
        <v>3320</v>
      </c>
      <c r="F11" s="281">
        <f>+D11+E11</f>
        <v>7212</v>
      </c>
      <c r="G11" s="28">
        <f>SUM(D11:E11)-'OPEN Y SELECTIVO COMBATE '!C81</f>
        <v>1378.5</v>
      </c>
      <c r="H11" s="7"/>
    </row>
    <row r="12" spans="2:8" ht="39" customHeight="1" x14ac:dyDescent="0.25">
      <c r="B12" s="418"/>
      <c r="C12" s="30" t="s">
        <v>803</v>
      </c>
      <c r="D12" s="28">
        <f>'OPEN Y SELECTIVO POOMSAE'!C49+'OPEN Y SELECTIVO POOMSAE'!C51</f>
        <v>1593</v>
      </c>
      <c r="E12" s="28">
        <f>'OPEN Y SELECTIVO POOMSAE'!C50</f>
        <v>1798</v>
      </c>
      <c r="F12" s="281">
        <f>+D12+E12</f>
        <v>3391</v>
      </c>
      <c r="G12" s="28">
        <f>SUM(D12:E12)-'OPEN Y SELECTIVO POOMSAE'!C66</f>
        <v>1061.5</v>
      </c>
      <c r="H12" s="7"/>
    </row>
    <row r="13" spans="2:8" ht="39" customHeight="1" x14ac:dyDescent="0.25">
      <c r="B13" s="418"/>
      <c r="C13" s="55" t="s">
        <v>541</v>
      </c>
      <c r="D13" s="283">
        <f>'TORNEO HADMADANG'!C42+'TORNEO HADMADANG'!C44</f>
        <v>892</v>
      </c>
      <c r="E13" s="283">
        <f>'TORNEO HADMADANG'!C43</f>
        <v>1857</v>
      </c>
      <c r="F13" s="283">
        <f>SUM(D13:E13)</f>
        <v>2749</v>
      </c>
      <c r="G13" s="56">
        <f>F13-'TORNEO HADMADANG'!C59</f>
        <v>825.97</v>
      </c>
      <c r="H13" s="7"/>
    </row>
    <row r="14" spans="2:8" ht="39" customHeight="1" x14ac:dyDescent="0.25">
      <c r="B14" s="418"/>
      <c r="C14" s="55" t="s">
        <v>540</v>
      </c>
      <c r="D14" s="283">
        <f>'II COPA INTERNACIONAL ASOTKD P '!C68+'II COPA INTERNACIONAL ASOTKD P '!C70+'II COPA INTERNACIONAL ASOTKD P '!C71</f>
        <v>7272</v>
      </c>
      <c r="E14" s="283">
        <f>'II COPA INTERNACIONAL ASOTKD P '!C69</f>
        <v>9358</v>
      </c>
      <c r="F14" s="283">
        <f>SUM(D14:E14)</f>
        <v>16630</v>
      </c>
      <c r="G14" s="56">
        <f>F14-'II COPA INTERNACIONAL ASOTKD P '!C105</f>
        <v>5597.5</v>
      </c>
      <c r="H14" s="7"/>
    </row>
    <row r="15" spans="2:8" ht="39" customHeight="1" x14ac:dyDescent="0.25">
      <c r="B15" s="419"/>
      <c r="C15" s="55" t="s">
        <v>697</v>
      </c>
      <c r="D15" s="56"/>
      <c r="E15" s="56"/>
      <c r="F15" s="56"/>
      <c r="G15" s="56">
        <v>1481</v>
      </c>
      <c r="H15" s="7"/>
    </row>
    <row r="16" spans="2:8" ht="39" customHeight="1" x14ac:dyDescent="0.25">
      <c r="B16" s="201" t="s">
        <v>6</v>
      </c>
      <c r="C16" s="55" t="s">
        <v>10</v>
      </c>
      <c r="D16" s="56">
        <v>0</v>
      </c>
      <c r="E16" s="56">
        <v>5577</v>
      </c>
      <c r="F16" s="56"/>
      <c r="G16" s="56">
        <f>D16+E16</f>
        <v>5577</v>
      </c>
      <c r="H16" s="7"/>
    </row>
    <row r="17" spans="2:8" ht="39" customHeight="1" x14ac:dyDescent="0.25">
      <c r="B17" s="412" t="s">
        <v>7</v>
      </c>
      <c r="C17" s="29" t="s">
        <v>494</v>
      </c>
      <c r="D17" s="28">
        <v>45</v>
      </c>
      <c r="E17" s="28">
        <v>0</v>
      </c>
      <c r="F17" s="28"/>
      <c r="G17" s="28">
        <f>SUM(D17:E17)</f>
        <v>45</v>
      </c>
      <c r="H17" s="7"/>
    </row>
    <row r="18" spans="2:8" ht="48" customHeight="1" x14ac:dyDescent="0.25">
      <c r="B18" s="201"/>
      <c r="C18" s="29" t="s">
        <v>866</v>
      </c>
      <c r="D18" s="28">
        <v>45</v>
      </c>
      <c r="E18" s="28">
        <v>0</v>
      </c>
      <c r="F18" s="28"/>
      <c r="G18" s="28">
        <v>461.15</v>
      </c>
      <c r="H18" s="7"/>
    </row>
    <row r="19" spans="2:8" ht="27.6" customHeight="1" x14ac:dyDescent="0.25">
      <c r="B19" s="414" t="s">
        <v>3</v>
      </c>
      <c r="C19" s="415"/>
      <c r="D19" s="415"/>
      <c r="E19" s="416"/>
      <c r="F19" s="279"/>
      <c r="G19" s="198">
        <f>SUM(G8:G18)</f>
        <v>32510.920000000002</v>
      </c>
    </row>
  </sheetData>
  <mergeCells count="3">
    <mergeCell ref="B6:G6"/>
    <mergeCell ref="B19:E19"/>
    <mergeCell ref="B11:B15"/>
  </mergeCells>
  <pageMargins left="0.7" right="0.7" top="0.75" bottom="0.75" header="0.3" footer="0.3"/>
  <pageSetup scale="5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2:H82"/>
  <sheetViews>
    <sheetView topLeftCell="A58" zoomScale="85" zoomScaleNormal="85" workbookViewId="0">
      <selection activeCell="F69" sqref="F69"/>
    </sheetView>
  </sheetViews>
  <sheetFormatPr baseColWidth="10" defaultRowHeight="15" x14ac:dyDescent="0.25"/>
  <cols>
    <col min="2" max="2" width="47.42578125" customWidth="1"/>
    <col min="3" max="3" width="27.5703125" bestFit="1" customWidth="1"/>
    <col min="4" max="4" width="33.42578125" customWidth="1"/>
    <col min="5" max="5" width="12" customWidth="1"/>
    <col min="6" max="6" width="18.42578125" customWidth="1"/>
    <col min="7" max="7" width="12.85546875" customWidth="1"/>
    <col min="10" max="10" width="12" customWidth="1"/>
    <col min="11" max="11" width="24.42578125" customWidth="1"/>
    <col min="12" max="12" width="47.85546875" customWidth="1"/>
    <col min="13" max="13" width="11.85546875" customWidth="1"/>
  </cols>
  <sheetData>
    <row r="2" spans="2:8" ht="28.5" customHeight="1" x14ac:dyDescent="0.25">
      <c r="B2" s="451" t="s">
        <v>18</v>
      </c>
      <c r="C2" s="452"/>
      <c r="D2" s="452"/>
      <c r="E2" s="452"/>
      <c r="F2" s="453"/>
      <c r="G2" s="278">
        <f>SUM(F4:F62)</f>
        <v>3105</v>
      </c>
      <c r="H2" s="3"/>
    </row>
    <row r="4" spans="2:8" x14ac:dyDescent="0.25">
      <c r="B4" s="4" t="s">
        <v>17</v>
      </c>
      <c r="C4" s="298"/>
      <c r="D4" s="298"/>
      <c r="E4" s="298"/>
      <c r="F4" s="6">
        <f>SUM(E6:E47)</f>
        <v>2905</v>
      </c>
    </row>
    <row r="5" spans="2:8" x14ac:dyDescent="0.25">
      <c r="B5" s="298"/>
      <c r="C5" s="299" t="s">
        <v>52</v>
      </c>
      <c r="D5" s="300" t="s">
        <v>53</v>
      </c>
      <c r="E5" s="300" t="s">
        <v>317</v>
      </c>
      <c r="F5" s="298"/>
    </row>
    <row r="6" spans="2:8" x14ac:dyDescent="0.25">
      <c r="B6" s="298"/>
      <c r="C6" s="301" t="str">
        <f>'AFILIACIONES Y PERMISOS '!B11</f>
        <v>Apolo</v>
      </c>
      <c r="D6" s="301" t="str">
        <f>'AFILIACIONES Y PERMISOS '!C11</f>
        <v>Mario Pinto</v>
      </c>
      <c r="E6" s="69">
        <f>'AFILIACIONES Y PERMISOS '!I11</f>
        <v>70</v>
      </c>
      <c r="F6" s="298"/>
    </row>
    <row r="7" spans="2:8" x14ac:dyDescent="0.25">
      <c r="B7" s="298"/>
      <c r="C7" s="301" t="str">
        <f>'AFILIACIONES Y PERMISOS '!B12</f>
        <v>Ares</v>
      </c>
      <c r="D7" s="301" t="str">
        <f>'AFILIACIONES Y PERMISOS '!C12</f>
        <v>Fernando Manosalvas</v>
      </c>
      <c r="E7" s="69">
        <f>'AFILIACIONES Y PERMISOS '!I12</f>
        <v>70</v>
      </c>
      <c r="F7" s="298" t="s">
        <v>686</v>
      </c>
    </row>
    <row r="8" spans="2:8" x14ac:dyDescent="0.25">
      <c r="B8" s="298"/>
      <c r="C8" s="301" t="str">
        <f>'AFILIACIONES Y PERMISOS '!B13</f>
        <v>Atlas Club</v>
      </c>
      <c r="D8" s="301" t="str">
        <f>'AFILIACIONES Y PERMISOS '!C13</f>
        <v>Edgar Varela</v>
      </c>
      <c r="E8" s="69">
        <f>'AFILIACIONES Y PERMISOS '!I13</f>
        <v>70</v>
      </c>
      <c r="F8" s="298"/>
    </row>
    <row r="9" spans="2:8" x14ac:dyDescent="0.25">
      <c r="B9" s="298"/>
      <c r="C9" s="301" t="str">
        <f>'AFILIACIONES Y PERMISOS '!B21</f>
        <v>Ciudad de Quito (Sucursal)</v>
      </c>
      <c r="D9" s="301" t="str">
        <f>'AFILIACIONES Y PERMISOS '!C21</f>
        <v>Adriana Obando</v>
      </c>
      <c r="E9" s="69">
        <f>'AFILIACIONES Y PERMISOS '!I21</f>
        <v>50</v>
      </c>
      <c r="F9" s="298"/>
    </row>
    <row r="10" spans="2:8" x14ac:dyDescent="0.25">
      <c r="B10" s="298"/>
      <c r="C10" s="301" t="str">
        <f>'AFILIACIONES Y PERMISOS '!B24</f>
        <v>Chonkwon</v>
      </c>
      <c r="D10" s="301" t="str">
        <f>'AFILIACIONES Y PERMISOS '!C24</f>
        <v>Luis Huaraca</v>
      </c>
      <c r="E10" s="69">
        <f>'AFILIACIONES Y PERMISOS '!I24</f>
        <v>140</v>
      </c>
      <c r="F10" s="298" t="s">
        <v>686</v>
      </c>
    </row>
    <row r="11" spans="2:8" x14ac:dyDescent="0.25">
      <c r="B11" s="298"/>
      <c r="C11" s="301" t="str">
        <f>'AFILIACIONES Y PERMISOS '!B26</f>
        <v>Champions for live</v>
      </c>
      <c r="D11" s="301" t="str">
        <f>'AFILIACIONES Y PERMISOS '!C26</f>
        <v>Byron Berrones</v>
      </c>
      <c r="E11" s="69">
        <f>'AFILIACIONES Y PERMISOS '!I26</f>
        <v>200</v>
      </c>
      <c r="F11" s="298" t="s">
        <v>693</v>
      </c>
    </row>
    <row r="12" spans="2:8" x14ac:dyDescent="0.25">
      <c r="B12" s="298"/>
      <c r="C12" s="301" t="str">
        <f>'AFILIACIONES Y PERMISOS '!B32</f>
        <v>Deciap Norte</v>
      </c>
      <c r="D12" s="301" t="str">
        <f>'AFILIACIONES Y PERMISOS '!C32</f>
        <v>Joel Mogollon</v>
      </c>
      <c r="E12" s="69">
        <f>'AFILIACIONES Y PERMISOS '!I32</f>
        <v>50</v>
      </c>
      <c r="F12" s="298"/>
    </row>
    <row r="13" spans="2:8" x14ac:dyDescent="0.25">
      <c r="B13" s="298"/>
      <c r="C13" s="301" t="str">
        <f>'AFILIACIONES Y PERMISOS '!B36</f>
        <v>Dragon Lee Gym</v>
      </c>
      <c r="D13" s="301" t="str">
        <f>'AFILIACIONES Y PERMISOS '!C36</f>
        <v>Edgar Lema</v>
      </c>
      <c r="E13" s="69">
        <f>'AFILIACIONES Y PERMISOS '!I36</f>
        <v>0</v>
      </c>
      <c r="F13" s="298"/>
    </row>
    <row r="14" spans="2:8" x14ac:dyDescent="0.25">
      <c r="B14" s="298"/>
      <c r="C14" s="301" t="str">
        <f>'AFILIACIONES Y PERMISOS '!B37</f>
        <v>Ecuadcuba/ Black Panthers</v>
      </c>
      <c r="D14" s="301" t="str">
        <f>'AFILIACIONES Y PERMISOS '!C37</f>
        <v>Eddy Cajigal  Kindelan</v>
      </c>
      <c r="E14" s="69">
        <f>'AFILIACIONES Y PERMISOS '!I37</f>
        <v>70</v>
      </c>
      <c r="F14" s="298"/>
    </row>
    <row r="15" spans="2:8" x14ac:dyDescent="0.25">
      <c r="B15" s="298"/>
      <c r="C15" s="301" t="str">
        <f>'AFILIACIONES Y PERMISOS '!B43</f>
        <v>Fitt kwon do</v>
      </c>
      <c r="D15" s="301" t="str">
        <f>'AFILIACIONES Y PERMISOS '!C43</f>
        <v xml:space="preserve">Galo Garzón </v>
      </c>
      <c r="E15" s="69">
        <f>'AFILIACIONES Y PERMISOS '!I43</f>
        <v>70</v>
      </c>
      <c r="F15" s="298"/>
    </row>
    <row r="16" spans="2:8" x14ac:dyDescent="0.25">
      <c r="B16" s="298"/>
      <c r="C16" s="301" t="str">
        <f>'AFILIACIONES Y PERMISOS '!B44</f>
        <v>First Class Calderon</v>
      </c>
      <c r="D16" s="301" t="str">
        <f>'AFILIACIONES Y PERMISOS '!C44</f>
        <v>Lenin Plazarte</v>
      </c>
      <c r="E16" s="69">
        <f>'AFILIACIONES Y PERMISOS '!I44</f>
        <v>70</v>
      </c>
      <c r="F16" s="298"/>
    </row>
    <row r="17" spans="2:6" x14ac:dyDescent="0.25">
      <c r="B17" s="298"/>
      <c r="C17" s="301" t="str">
        <f>'AFILIACIONES Y PERMISOS '!B45</f>
        <v>Furia Negra</v>
      </c>
      <c r="D17" s="301" t="str">
        <f>'AFILIACIONES Y PERMISOS '!C45</f>
        <v>Franklin Caiza</v>
      </c>
      <c r="E17" s="69">
        <f>'AFILIACIONES Y PERMISOS '!I45</f>
        <v>70</v>
      </c>
      <c r="F17" s="298" t="s">
        <v>686</v>
      </c>
    </row>
    <row r="18" spans="2:6" x14ac:dyDescent="0.25">
      <c r="B18" s="298"/>
      <c r="C18" s="301" t="str">
        <f>'AFILIACIONES Y PERMISOS '!B46</f>
        <v xml:space="preserve">Grand Master </v>
      </c>
      <c r="D18" s="301" t="str">
        <f>'AFILIACIONES Y PERMISOS '!C46</f>
        <v>César Tayo</v>
      </c>
      <c r="E18" s="69">
        <f>'AFILIACIONES Y PERMISOS '!I46</f>
        <v>70</v>
      </c>
      <c r="F18" s="298"/>
    </row>
    <row r="19" spans="2:6" x14ac:dyDescent="0.25">
      <c r="B19" s="298"/>
      <c r="C19" s="301" t="str">
        <f>'AFILIACIONES Y PERMISOS '!B50</f>
        <v>Huang Top Gym</v>
      </c>
      <c r="D19" s="301" t="str">
        <f>'AFILIACIONES Y PERMISOS '!C50</f>
        <v>Guido Mejia</v>
      </c>
      <c r="E19" s="69">
        <f>'AFILIACIONES Y PERMISOS '!I50</f>
        <v>70</v>
      </c>
      <c r="F19" s="298"/>
    </row>
    <row r="20" spans="2:6" x14ac:dyDescent="0.25">
      <c r="B20" s="298"/>
      <c r="C20" s="301" t="str">
        <f>'AFILIACIONES Y PERMISOS '!B51</f>
        <v>Ilyo MP</v>
      </c>
      <c r="D20" s="301" t="str">
        <f>'AFILIACIONES Y PERMISOS '!C51</f>
        <v>Miguel Parra</v>
      </c>
      <c r="E20" s="69">
        <f>'AFILIACIONES Y PERMISOS '!I51</f>
        <v>70</v>
      </c>
      <c r="F20" s="298"/>
    </row>
    <row r="21" spans="2:6" x14ac:dyDescent="0.25">
      <c r="B21" s="298"/>
      <c r="C21" s="301" t="str">
        <f>'AFILIACIONES Y PERMISOS '!B55</f>
        <v>Juventus</v>
      </c>
      <c r="D21" s="301" t="str">
        <f>'AFILIACIONES Y PERMISOS '!C55</f>
        <v>Jhony Pavón</v>
      </c>
      <c r="E21" s="69">
        <f>'AFILIACIONES Y PERMISOS '!I55</f>
        <v>70</v>
      </c>
      <c r="F21" s="298" t="s">
        <v>686</v>
      </c>
    </row>
    <row r="22" spans="2:6" x14ac:dyDescent="0.25">
      <c r="B22" s="298"/>
      <c r="C22" s="301" t="str">
        <f>'AFILIACIONES Y PERMISOS '!B56</f>
        <v>Jerathel</v>
      </c>
      <c r="D22" s="301" t="str">
        <f>'AFILIACIONES Y PERMISOS '!C56</f>
        <v>Samantha Mogollon</v>
      </c>
      <c r="E22" s="69">
        <f>'AFILIACIONES Y PERMISOS '!I56</f>
        <v>50</v>
      </c>
      <c r="F22" s="298"/>
    </row>
    <row r="23" spans="2:6" x14ac:dyDescent="0.25">
      <c r="B23" s="298"/>
      <c r="C23" s="301" t="str">
        <f>'AFILIACIONES Y PERMISOS '!B60</f>
        <v>Ko América Dragon de Fuego</v>
      </c>
      <c r="D23" s="301" t="str">
        <f>'AFILIACIONES Y PERMISOS '!C60</f>
        <v>Luis Sandoval</v>
      </c>
      <c r="E23" s="69">
        <f>'AFILIACIONES Y PERMISOS '!I60</f>
        <v>50</v>
      </c>
      <c r="F23" s="298"/>
    </row>
    <row r="24" spans="2:6" x14ac:dyDescent="0.25">
      <c r="B24" s="298"/>
      <c r="C24" s="301" t="str">
        <f>'AFILIACIONES Y PERMISOS '!B66</f>
        <v>Kumgan Dul</v>
      </c>
      <c r="D24" s="301" t="str">
        <f>'AFILIACIONES Y PERMISOS '!C66</f>
        <v>Fabián García</v>
      </c>
      <c r="E24" s="69">
        <f>'AFILIACIONES Y PERMISOS '!I66</f>
        <v>70</v>
      </c>
      <c r="F24" s="298"/>
    </row>
    <row r="25" spans="2:6" x14ac:dyDescent="0.25">
      <c r="B25" s="298"/>
      <c r="C25" s="301" t="str">
        <f>'AFILIACIONES Y PERMISOS '!B67</f>
        <v>Kyorugui Gym</v>
      </c>
      <c r="D25" s="301" t="str">
        <f>'AFILIACIONES Y PERMISOS '!C67</f>
        <v>Vinicio Cardona</v>
      </c>
      <c r="E25" s="69">
        <f>'AFILIACIONES Y PERMISOS '!I67</f>
        <v>45</v>
      </c>
      <c r="F25" s="298" t="s">
        <v>693</v>
      </c>
    </row>
    <row r="26" spans="2:6" x14ac:dyDescent="0.25">
      <c r="B26" s="298"/>
      <c r="C26" s="301" t="str">
        <f>'AFILIACIONES Y PERMISOS '!B68</f>
        <v>León</v>
      </c>
      <c r="D26" s="301" t="str">
        <f>'AFILIACIONES Y PERMISOS '!C68</f>
        <v>Romel  Pilaquinga</v>
      </c>
      <c r="E26" s="69">
        <f>'AFILIACIONES Y PERMISOS '!I68</f>
        <v>30</v>
      </c>
      <c r="F26" s="298" t="s">
        <v>686</v>
      </c>
    </row>
    <row r="27" spans="2:6" x14ac:dyDescent="0.25">
      <c r="B27" s="298"/>
      <c r="C27" s="301" t="str">
        <f>'AFILIACIONES Y PERMISOS '!B70</f>
        <v>Lobos</v>
      </c>
      <c r="D27" s="301" t="str">
        <f>'AFILIACIONES Y PERMISOS '!C70</f>
        <v>Cristian Flores</v>
      </c>
      <c r="E27" s="69">
        <f>'AFILIACIONES Y PERMISOS '!I70</f>
        <v>70</v>
      </c>
      <c r="F27" s="298"/>
    </row>
    <row r="28" spans="2:6" x14ac:dyDescent="0.25">
      <c r="B28" s="298"/>
      <c r="C28" s="301" t="str">
        <f>'AFILIACIONES Y PERMISOS '!B71</f>
        <v>Los Pumas</v>
      </c>
      <c r="D28" s="301" t="str">
        <f>'AFILIACIONES Y PERMISOS '!C71</f>
        <v>Galo Gavilanez</v>
      </c>
      <c r="E28" s="69">
        <f>'AFILIACIONES Y PERMISOS '!I71</f>
        <v>70</v>
      </c>
      <c r="F28" s="298" t="s">
        <v>686</v>
      </c>
    </row>
    <row r="29" spans="2:6" x14ac:dyDescent="0.25">
      <c r="B29" s="298"/>
      <c r="C29" s="301" t="str">
        <f>'AFILIACIONES Y PERMISOS '!B72</f>
        <v>Master Home</v>
      </c>
      <c r="D29" s="301" t="str">
        <f>'AFILIACIONES Y PERMISOS '!C72</f>
        <v>Marlon Lema</v>
      </c>
      <c r="E29" s="69">
        <f>'AFILIACIONES Y PERMISOS '!I72</f>
        <v>70</v>
      </c>
      <c r="F29" s="298"/>
    </row>
    <row r="30" spans="2:6" x14ac:dyDescent="0.25">
      <c r="B30" s="298"/>
      <c r="C30" s="301" t="str">
        <f>'AFILIACIONES Y PERMISOS '!B81</f>
        <v>Pandademon</v>
      </c>
      <c r="D30" s="301" t="str">
        <f>'AFILIACIONES Y PERMISOS '!C81</f>
        <v>Andrés Herrera</v>
      </c>
      <c r="E30" s="69">
        <f>'AFILIACIONES Y PERMISOS '!I81</f>
        <v>70</v>
      </c>
      <c r="F30" s="298"/>
    </row>
    <row r="31" spans="2:6" x14ac:dyDescent="0.25">
      <c r="B31" s="298"/>
      <c r="C31" s="301" t="str">
        <f>'AFILIACIONES Y PERMISOS '!B82</f>
        <v>Pionero Fortis</v>
      </c>
      <c r="D31" s="301" t="str">
        <f>'AFILIACIONES Y PERMISOS '!C82</f>
        <v>Xavier Moreira Fortis</v>
      </c>
      <c r="E31" s="69">
        <f>'AFILIACIONES Y PERMISOS '!I82</f>
        <v>70</v>
      </c>
      <c r="F31" s="298"/>
    </row>
    <row r="32" spans="2:6" x14ac:dyDescent="0.25">
      <c r="B32" s="298"/>
      <c r="C32" s="301" t="str">
        <f>'AFILIACIONES Y PERMISOS '!B83</f>
        <v>Pionero Mejía</v>
      </c>
      <c r="D32" s="301" t="str">
        <f>'AFILIACIONES Y PERMISOS '!C83</f>
        <v>Luís Burbano</v>
      </c>
      <c r="E32" s="69">
        <f>'AFILIACIONES Y PERMISOS '!I83</f>
        <v>70</v>
      </c>
      <c r="F32" s="298"/>
    </row>
    <row r="33" spans="2:6" x14ac:dyDescent="0.25">
      <c r="B33" s="298"/>
      <c r="C33" s="301" t="str">
        <f>'AFILIACIONES Y PERMISOS '!B88</f>
        <v>Rojas Iron First</v>
      </c>
      <c r="D33" s="301" t="str">
        <f>'AFILIACIONES Y PERMISOS '!C88</f>
        <v>Jorge Rojas</v>
      </c>
      <c r="E33" s="69">
        <f>'AFILIACIONES Y PERMISOS '!I88</f>
        <v>70</v>
      </c>
      <c r="F33" s="298"/>
    </row>
    <row r="34" spans="2:6" x14ac:dyDescent="0.25">
      <c r="B34" s="298"/>
      <c r="C34" s="301" t="str">
        <f>'AFILIACIONES Y PERMISOS '!B92</f>
        <v>Scorpius</v>
      </c>
      <c r="D34" s="301" t="str">
        <f>'AFILIACIONES Y PERMISOS '!C92</f>
        <v>Dario Flores</v>
      </c>
      <c r="E34" s="69">
        <f>'AFILIACIONES Y PERMISOS '!I92</f>
        <v>70</v>
      </c>
      <c r="F34" s="298" t="s">
        <v>686</v>
      </c>
    </row>
    <row r="35" spans="2:6" x14ac:dyDescent="0.25">
      <c r="B35" s="298"/>
      <c r="C35" s="301" t="str">
        <f>'AFILIACIONES Y PERMISOS '!B94</f>
        <v>Seúl Capelo (Sucursal)</v>
      </c>
      <c r="D35" s="301" t="str">
        <f>'AFILIACIONES Y PERMISOS '!C94</f>
        <v>Fredy Castillo</v>
      </c>
      <c r="E35" s="69">
        <f>'AFILIACIONES Y PERMISOS '!I94</f>
        <v>50</v>
      </c>
      <c r="F35" s="298" t="s">
        <v>686</v>
      </c>
    </row>
    <row r="36" spans="2:6" x14ac:dyDescent="0.25">
      <c r="B36" s="298"/>
      <c r="C36" s="301" t="str">
        <f>'AFILIACIONES Y PERMISOS '!B99</f>
        <v>Seúl Vale Todo Capapungo</v>
      </c>
      <c r="D36" s="301" t="str">
        <f>'AFILIACIONES Y PERMISOS '!C99</f>
        <v>Angél Vayas</v>
      </c>
      <c r="E36" s="69">
        <f>'AFILIACIONES Y PERMISOS '!I99</f>
        <v>50</v>
      </c>
      <c r="F36" s="298" t="s">
        <v>686</v>
      </c>
    </row>
    <row r="37" spans="2:6" x14ac:dyDescent="0.25">
      <c r="B37" s="298"/>
      <c r="C37" s="301" t="str">
        <f>'AFILIACIONES Y PERMISOS '!B104</f>
        <v>Tae  Baek  Junior</v>
      </c>
      <c r="D37" s="301" t="str">
        <f>'AFILIACIONES Y PERMISOS '!C104</f>
        <v>Edwin  Arteaga Jr.</v>
      </c>
      <c r="E37" s="69">
        <f>'AFILIACIONES Y PERMISOS '!I104</f>
        <v>70</v>
      </c>
      <c r="F37" s="298"/>
    </row>
    <row r="38" spans="2:6" x14ac:dyDescent="0.25">
      <c r="B38" s="298"/>
      <c r="C38" s="301" t="str">
        <f>'AFILIACIONES Y PERMISOS '!B105</f>
        <v>Tae Baek Junior Sucursal Solanda</v>
      </c>
      <c r="D38" s="301" t="str">
        <f>'AFILIACIONES Y PERMISOS '!C105</f>
        <v>Edwin  Arteaga Jr.</v>
      </c>
      <c r="E38" s="69">
        <f>'AFILIACIONES Y PERMISOS '!I105</f>
        <v>50</v>
      </c>
      <c r="F38" s="298"/>
    </row>
    <row r="39" spans="2:6" x14ac:dyDescent="0.25">
      <c r="B39" s="298"/>
      <c r="C39" s="301" t="str">
        <f>'AFILIACIONES Y PERMISOS '!B106</f>
        <v>Tae Baek</v>
      </c>
      <c r="D39" s="301" t="str">
        <f>'AFILIACIONES Y PERMISOS '!C106</f>
        <v>Edwin Arteaga</v>
      </c>
      <c r="E39" s="69">
        <f>'AFILIACIONES Y PERMISOS '!I106</f>
        <v>70</v>
      </c>
      <c r="F39" s="298" t="s">
        <v>686</v>
      </c>
    </row>
    <row r="40" spans="2:6" x14ac:dyDescent="0.25">
      <c r="B40" s="298"/>
      <c r="C40" s="301" t="str">
        <f>'AFILIACIONES Y PERMISOS '!B107</f>
        <v>Tae Kings</v>
      </c>
      <c r="D40" s="301" t="str">
        <f>'AFILIACIONES Y PERMISOS '!C107</f>
        <v>Jorge Astudillo S.</v>
      </c>
      <c r="E40" s="69">
        <f>'AFILIACIONES Y PERMISOS '!I107</f>
        <v>70</v>
      </c>
      <c r="F40" s="298"/>
    </row>
    <row r="41" spans="2:6" x14ac:dyDescent="0.25">
      <c r="B41" s="298"/>
      <c r="C41" s="301" t="str">
        <f>'AFILIACIONES Y PERMISOS '!B110</f>
        <v>TaeDo</v>
      </c>
      <c r="D41" s="301" t="str">
        <f>'AFILIACIONES Y PERMISOS '!C110</f>
        <v>Vicente Lazcano</v>
      </c>
      <c r="E41" s="69">
        <f>'AFILIACIONES Y PERMISOS '!I110</f>
        <v>70</v>
      </c>
      <c r="F41" s="298" t="s">
        <v>686</v>
      </c>
    </row>
    <row r="42" spans="2:6" x14ac:dyDescent="0.25">
      <c r="B42" s="298"/>
      <c r="C42" s="301" t="str">
        <f>'AFILIACIONES Y PERMISOS '!B111</f>
        <v>Taekwondo Trainig Center</v>
      </c>
      <c r="D42" s="301" t="str">
        <f>'AFILIACIONES Y PERMISOS '!C111</f>
        <v>Paúl Orellana</v>
      </c>
      <c r="E42" s="69">
        <f>'AFILIACIONES Y PERMISOS '!I111</f>
        <v>70</v>
      </c>
      <c r="F42" s="298" t="s">
        <v>686</v>
      </c>
    </row>
    <row r="43" spans="2:6" x14ac:dyDescent="0.25">
      <c r="B43" s="298"/>
      <c r="C43" s="301" t="str">
        <f>'AFILIACIONES Y PERMISOS '!B115</f>
        <v>Team Tauro Taekwondo</v>
      </c>
      <c r="D43" s="301" t="str">
        <f>'AFILIACIONES Y PERMISOS '!C115</f>
        <v>José Chiriboga</v>
      </c>
      <c r="E43" s="69">
        <f>'AFILIACIONES Y PERMISOS '!I115</f>
        <v>150</v>
      </c>
      <c r="F43" s="298"/>
    </row>
    <row r="44" spans="2:6" x14ac:dyDescent="0.25">
      <c r="B44" s="298"/>
      <c r="C44" s="301" t="str">
        <f>'AFILIACIONES Y PERMISOS '!B116</f>
        <v>Team Vencedores</v>
      </c>
      <c r="D44" s="301" t="str">
        <f>'AFILIACIONES Y PERMISOS '!C116</f>
        <v>Victor Hugo Quishpe</v>
      </c>
      <c r="E44" s="69">
        <f>'AFILIACIONES Y PERMISOS '!I116</f>
        <v>70</v>
      </c>
      <c r="F44" s="298"/>
    </row>
    <row r="45" spans="2:6" x14ac:dyDescent="0.25">
      <c r="B45" s="298"/>
      <c r="C45" s="301" t="str">
        <f>'AFILIACIONES Y PERMISOS '!B122</f>
        <v>Universidad Central (CAMU)</v>
      </c>
      <c r="D45" s="301" t="str">
        <f>'AFILIACIONES Y PERMISOS '!C122</f>
        <v>Anthony Rendón</v>
      </c>
      <c r="E45" s="69">
        <f>'AFILIACIONES Y PERMISOS '!I122</f>
        <v>70</v>
      </c>
      <c r="F45" s="298"/>
    </row>
    <row r="46" spans="2:6" x14ac:dyDescent="0.25">
      <c r="B46" s="298"/>
      <c r="C46" s="301" t="str">
        <f>'AFILIACIONES Y PERMISOS '!B124</f>
        <v>Venom</v>
      </c>
      <c r="D46" s="301" t="str">
        <f>'AFILIACIONES Y PERMISOS '!C124</f>
        <v>Eddy Cajigal  K.</v>
      </c>
      <c r="E46" s="69">
        <f>'AFILIACIONES Y PERMISOS '!I124</f>
        <v>30</v>
      </c>
      <c r="F46" s="298"/>
    </row>
    <row r="47" spans="2:6" x14ac:dyDescent="0.25">
      <c r="B47" s="298"/>
      <c r="C47" s="301" t="str">
        <f>'AFILIACIONES Y PERMISOS '!B126</f>
        <v>Yong Tiger</v>
      </c>
      <c r="D47" s="301" t="str">
        <f>'AFILIACIONES Y PERMISOS '!C126</f>
        <v>Wilson Rodríguez</v>
      </c>
      <c r="E47" s="69">
        <f>'AFILIACIONES Y PERMISOS '!I126</f>
        <v>70</v>
      </c>
      <c r="F47" s="298"/>
    </row>
    <row r="48" spans="2:6" x14ac:dyDescent="0.25">
      <c r="C48" s="32"/>
      <c r="D48" s="32"/>
      <c r="E48" s="33"/>
    </row>
    <row r="49" spans="2:6" x14ac:dyDescent="0.25">
      <c r="C49" s="32"/>
      <c r="D49" s="32"/>
      <c r="E49" s="33"/>
    </row>
    <row r="50" spans="2:6" x14ac:dyDescent="0.25">
      <c r="B50" s="24" t="s">
        <v>4</v>
      </c>
      <c r="C50" s="21"/>
      <c r="D50" s="21"/>
      <c r="E50" s="21"/>
      <c r="F50" s="54">
        <f>SUM(E52:E54)</f>
        <v>67</v>
      </c>
    </row>
    <row r="51" spans="2:6" x14ac:dyDescent="0.25">
      <c r="B51" s="21"/>
      <c r="C51" s="5" t="s">
        <v>52</v>
      </c>
      <c r="D51" s="5" t="s">
        <v>54</v>
      </c>
      <c r="E51" s="5" t="s">
        <v>12</v>
      </c>
      <c r="F51" s="21"/>
    </row>
    <row r="52" spans="2:6" x14ac:dyDescent="0.25">
      <c r="B52" s="21"/>
      <c r="C52" s="1" t="s">
        <v>63</v>
      </c>
      <c r="D52" s="70">
        <v>2</v>
      </c>
      <c r="E52" s="23">
        <v>12</v>
      </c>
      <c r="F52" s="22"/>
    </row>
    <row r="53" spans="2:6" x14ac:dyDescent="0.25">
      <c r="B53" s="21"/>
      <c r="C53" s="1" t="s">
        <v>416</v>
      </c>
      <c r="D53" s="70">
        <v>9</v>
      </c>
      <c r="E53" s="23">
        <v>54</v>
      </c>
      <c r="F53" s="22"/>
    </row>
    <row r="54" spans="2:6" x14ac:dyDescent="0.25">
      <c r="B54" s="21"/>
      <c r="C54" s="1" t="s">
        <v>598</v>
      </c>
      <c r="D54" s="70"/>
      <c r="E54" s="23">
        <v>1</v>
      </c>
      <c r="F54" s="22"/>
    </row>
    <row r="55" spans="2:6" x14ac:dyDescent="0.25">
      <c r="F55" s="2"/>
    </row>
    <row r="56" spans="2:6" x14ac:dyDescent="0.25">
      <c r="B56" s="20" t="s">
        <v>129</v>
      </c>
      <c r="F56" s="27">
        <f>SUM(E58:E59)</f>
        <v>29</v>
      </c>
    </row>
    <row r="57" spans="2:6" x14ac:dyDescent="0.25">
      <c r="C57" s="5" t="s">
        <v>55</v>
      </c>
      <c r="D57" s="5" t="s">
        <v>56</v>
      </c>
      <c r="E57" s="5" t="s">
        <v>12</v>
      </c>
    </row>
    <row r="58" spans="2:6" x14ac:dyDescent="0.25">
      <c r="C58" s="1" t="s">
        <v>148</v>
      </c>
      <c r="D58" s="1">
        <v>11</v>
      </c>
      <c r="E58" s="23">
        <v>22</v>
      </c>
      <c r="F58" t="s">
        <v>489</v>
      </c>
    </row>
    <row r="59" spans="2:6" x14ac:dyDescent="0.25">
      <c r="C59" s="1" t="s">
        <v>149</v>
      </c>
      <c r="D59" s="1"/>
      <c r="E59" s="23">
        <v>7</v>
      </c>
    </row>
    <row r="60" spans="2:6" x14ac:dyDescent="0.25">
      <c r="C60" s="17"/>
      <c r="D60" s="17"/>
      <c r="E60" s="25"/>
    </row>
    <row r="61" spans="2:6" x14ac:dyDescent="0.25">
      <c r="B61" s="2"/>
      <c r="E61" s="3"/>
    </row>
    <row r="62" spans="2:6" x14ac:dyDescent="0.25">
      <c r="B62" s="20" t="s">
        <v>136</v>
      </c>
      <c r="E62" s="3"/>
      <c r="F62" s="6">
        <f>SUM(E63:E67)</f>
        <v>104</v>
      </c>
    </row>
    <row r="63" spans="2:6" x14ac:dyDescent="0.25">
      <c r="B63" s="17"/>
      <c r="C63" s="1" t="s">
        <v>137</v>
      </c>
      <c r="D63" s="1" t="s">
        <v>141</v>
      </c>
      <c r="E63" s="18">
        <v>24</v>
      </c>
      <c r="F63" s="19"/>
    </row>
    <row r="64" spans="2:6" x14ac:dyDescent="0.25">
      <c r="C64" s="1" t="s">
        <v>138</v>
      </c>
      <c r="D64" s="1" t="s">
        <v>141</v>
      </c>
      <c r="E64" s="18">
        <v>24</v>
      </c>
      <c r="F64" s="19"/>
    </row>
    <row r="65" spans="2:6" x14ac:dyDescent="0.25">
      <c r="C65" s="1" t="s">
        <v>139</v>
      </c>
      <c r="D65" s="1" t="s">
        <v>141</v>
      </c>
      <c r="E65" s="18">
        <v>4</v>
      </c>
      <c r="F65" s="19"/>
    </row>
    <row r="66" spans="2:6" x14ac:dyDescent="0.25">
      <c r="C66" s="1" t="s">
        <v>627</v>
      </c>
      <c r="D66" s="1" t="s">
        <v>141</v>
      </c>
      <c r="E66" s="18">
        <v>4</v>
      </c>
      <c r="F66" s="19"/>
    </row>
    <row r="67" spans="2:6" x14ac:dyDescent="0.25">
      <c r="B67" s="2"/>
      <c r="C67" s="1" t="s">
        <v>140</v>
      </c>
      <c r="D67" s="14" t="s">
        <v>141</v>
      </c>
      <c r="E67" s="18">
        <v>48</v>
      </c>
      <c r="F67" s="19"/>
    </row>
    <row r="68" spans="2:6" x14ac:dyDescent="0.25">
      <c r="B68" s="2"/>
      <c r="C68" s="17"/>
      <c r="D68" s="26"/>
      <c r="E68" s="19"/>
      <c r="F68" s="19"/>
    </row>
    <row r="69" spans="2:6" x14ac:dyDescent="0.25">
      <c r="E69" s="3"/>
    </row>
    <row r="70" spans="2:6" ht="28.5" customHeight="1" x14ac:dyDescent="0.25">
      <c r="B70" s="454" t="s">
        <v>57</v>
      </c>
      <c r="C70" s="454"/>
      <c r="D70" s="454"/>
      <c r="E70" s="454"/>
      <c r="F70" s="278">
        <f>SUM(E72:E82)</f>
        <v>12466</v>
      </c>
    </row>
    <row r="71" spans="2:6" x14ac:dyDescent="0.25">
      <c r="B71" s="297" t="s">
        <v>58</v>
      </c>
      <c r="C71" s="456" t="s">
        <v>59</v>
      </c>
      <c r="D71" s="456"/>
      <c r="E71" s="297" t="s">
        <v>12</v>
      </c>
    </row>
    <row r="72" spans="2:6" x14ac:dyDescent="0.25">
      <c r="B72" s="14" t="s">
        <v>577</v>
      </c>
      <c r="C72" s="455" t="s">
        <v>578</v>
      </c>
      <c r="D72" s="455"/>
      <c r="E72" s="15">
        <v>5</v>
      </c>
    </row>
    <row r="73" spans="2:6" x14ac:dyDescent="0.25">
      <c r="B73" s="14" t="s">
        <v>145</v>
      </c>
      <c r="C73" s="455" t="s">
        <v>147</v>
      </c>
      <c r="D73" s="455"/>
      <c r="E73" s="15">
        <v>22</v>
      </c>
    </row>
    <row r="74" spans="2:6" x14ac:dyDescent="0.25">
      <c r="B74" s="14" t="s">
        <v>145</v>
      </c>
      <c r="C74" s="455" t="s">
        <v>146</v>
      </c>
      <c r="D74" s="455"/>
      <c r="E74" s="15">
        <v>6</v>
      </c>
    </row>
    <row r="75" spans="2:6" x14ac:dyDescent="0.25">
      <c r="B75" s="34" t="s">
        <v>571</v>
      </c>
      <c r="C75" s="450" t="s">
        <v>572</v>
      </c>
      <c r="D75" s="450"/>
      <c r="E75" s="69">
        <v>250</v>
      </c>
    </row>
    <row r="76" spans="2:6" x14ac:dyDescent="0.25">
      <c r="B76" s="34" t="s">
        <v>630</v>
      </c>
      <c r="C76" s="450" t="s">
        <v>567</v>
      </c>
      <c r="D76" s="450"/>
      <c r="E76" s="69">
        <v>1500</v>
      </c>
    </row>
    <row r="77" spans="2:6" x14ac:dyDescent="0.25">
      <c r="B77" s="34" t="s">
        <v>631</v>
      </c>
      <c r="C77" s="450" t="s">
        <v>633</v>
      </c>
      <c r="D77" s="450"/>
      <c r="E77" s="69">
        <v>250</v>
      </c>
    </row>
    <row r="78" spans="2:6" x14ac:dyDescent="0.25">
      <c r="B78" s="34" t="s">
        <v>632</v>
      </c>
      <c r="C78" s="450" t="s">
        <v>652</v>
      </c>
      <c r="D78" s="450"/>
      <c r="E78" s="69">
        <v>1050</v>
      </c>
    </row>
    <row r="79" spans="2:6" x14ac:dyDescent="0.25">
      <c r="B79" s="34" t="s">
        <v>634</v>
      </c>
      <c r="C79" s="450" t="s">
        <v>688</v>
      </c>
      <c r="D79" s="450"/>
      <c r="E79" s="69">
        <v>1800</v>
      </c>
    </row>
    <row r="80" spans="2:6" x14ac:dyDescent="0.25">
      <c r="B80" s="34" t="s">
        <v>677</v>
      </c>
      <c r="C80" s="450" t="s">
        <v>681</v>
      </c>
      <c r="D80" s="450"/>
      <c r="E80" s="69">
        <v>150</v>
      </c>
    </row>
    <row r="81" spans="2:5" x14ac:dyDescent="0.25">
      <c r="B81" s="34" t="s">
        <v>680</v>
      </c>
      <c r="C81" s="450" t="s">
        <v>682</v>
      </c>
      <c r="D81" s="450"/>
      <c r="E81" s="296">
        <v>2433</v>
      </c>
    </row>
    <row r="82" spans="2:5" x14ac:dyDescent="0.25">
      <c r="B82" s="34" t="s">
        <v>710</v>
      </c>
      <c r="C82" s="450" t="s">
        <v>709</v>
      </c>
      <c r="D82" s="450"/>
      <c r="E82" s="69">
        <v>5000</v>
      </c>
    </row>
  </sheetData>
  <mergeCells count="14">
    <mergeCell ref="C82:D82"/>
    <mergeCell ref="B2:F2"/>
    <mergeCell ref="B70:E70"/>
    <mergeCell ref="C74:D74"/>
    <mergeCell ref="C71:D71"/>
    <mergeCell ref="C73:D73"/>
    <mergeCell ref="C72:D72"/>
    <mergeCell ref="C80:D80"/>
    <mergeCell ref="C81:D81"/>
    <mergeCell ref="C75:D75"/>
    <mergeCell ref="C76:D76"/>
    <mergeCell ref="C77:D77"/>
    <mergeCell ref="C78:D78"/>
    <mergeCell ref="C79:D79"/>
  </mergeCells>
  <conditionalFormatting sqref="E63:E68">
    <cfRule type="containsText" dxfId="1" priority="3" stopIfTrue="1" operator="containsText" text="SALDO PENDIENTE">
      <formula>NOT(ISERROR(SEARCH("SALDO PENDIENTE",E63)))</formula>
    </cfRule>
    <cfRule type="containsText" dxfId="0" priority="4" stopIfTrue="1" operator="containsText" text="CANCELADO">
      <formula>NOT(ISERROR(SEARCH("CANCELADO",E63)))</formula>
    </cfRule>
  </conditionalFormatting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9:M135"/>
  <sheetViews>
    <sheetView topLeftCell="A92" zoomScale="80" zoomScaleNormal="80" workbookViewId="0">
      <selection activeCell="B109" sqref="B109"/>
    </sheetView>
  </sheetViews>
  <sheetFormatPr baseColWidth="10" defaultRowHeight="12.75" x14ac:dyDescent="0.2"/>
  <cols>
    <col min="1" max="1" width="4.85546875" style="21" customWidth="1"/>
    <col min="2" max="2" width="43.85546875" style="21" customWidth="1"/>
    <col min="3" max="3" width="26.7109375" style="21" customWidth="1"/>
    <col min="4" max="4" width="44.28515625" style="21" hidden="1" customWidth="1"/>
    <col min="5" max="5" width="29.140625" style="21" hidden="1" customWidth="1"/>
    <col min="6" max="6" width="17.7109375" style="21" bestFit="1" customWidth="1"/>
    <col min="7" max="7" width="37.7109375" style="21" customWidth="1"/>
    <col min="8" max="8" width="11.28515625" style="21" bestFit="1" customWidth="1"/>
    <col min="9" max="16384" width="11.42578125" style="21"/>
  </cols>
  <sheetData>
    <row r="9" spans="1:12" s="74" customFormat="1" ht="24.75" customHeight="1" x14ac:dyDescent="0.25">
      <c r="A9" s="422" t="s">
        <v>324</v>
      </c>
      <c r="B9" s="107" t="s">
        <v>323</v>
      </c>
      <c r="C9" s="107" t="s">
        <v>322</v>
      </c>
      <c r="D9" s="421" t="s">
        <v>321</v>
      </c>
      <c r="E9" s="423" t="s">
        <v>319</v>
      </c>
      <c r="F9" s="423" t="s">
        <v>320</v>
      </c>
      <c r="G9" s="423" t="s">
        <v>319</v>
      </c>
      <c r="H9" s="424" t="s">
        <v>318</v>
      </c>
      <c r="I9" s="420" t="s">
        <v>317</v>
      </c>
      <c r="J9" s="73"/>
      <c r="K9" s="73"/>
    </row>
    <row r="10" spans="1:12" s="74" customFormat="1" ht="24.75" customHeight="1" x14ac:dyDescent="0.25">
      <c r="A10" s="422"/>
      <c r="B10" s="108" t="s">
        <v>52</v>
      </c>
      <c r="C10" s="108" t="s">
        <v>53</v>
      </c>
      <c r="D10" s="421"/>
      <c r="E10" s="423"/>
      <c r="F10" s="423"/>
      <c r="G10" s="423"/>
      <c r="H10" s="424"/>
      <c r="I10" s="420"/>
      <c r="J10" s="73"/>
      <c r="K10" s="73"/>
      <c r="L10" s="73"/>
    </row>
    <row r="11" spans="1:12" s="74" customFormat="1" ht="24.75" customHeight="1" x14ac:dyDescent="0.25">
      <c r="A11" s="75">
        <v>1</v>
      </c>
      <c r="B11" s="76" t="s">
        <v>64</v>
      </c>
      <c r="C11" s="76" t="s">
        <v>65</v>
      </c>
      <c r="D11" s="77">
        <v>0</v>
      </c>
      <c r="E11" s="78"/>
      <c r="F11" s="109">
        <v>0</v>
      </c>
      <c r="G11" s="110" t="s">
        <v>316</v>
      </c>
      <c r="H11" s="111" t="s">
        <v>158</v>
      </c>
      <c r="I11" s="112">
        <v>70</v>
      </c>
      <c r="J11" s="79"/>
      <c r="K11" s="79"/>
      <c r="L11" s="79"/>
    </row>
    <row r="12" spans="1:12" s="74" customFormat="1" ht="24.75" customHeight="1" x14ac:dyDescent="0.25">
      <c r="A12" s="80">
        <v>2</v>
      </c>
      <c r="B12" s="81" t="s">
        <v>315</v>
      </c>
      <c r="C12" s="81" t="s">
        <v>314</v>
      </c>
      <c r="D12" s="82">
        <v>0</v>
      </c>
      <c r="E12" s="83"/>
      <c r="F12" s="113">
        <v>0</v>
      </c>
      <c r="G12" s="114"/>
      <c r="H12" s="115" t="s">
        <v>158</v>
      </c>
      <c r="I12" s="112">
        <v>70</v>
      </c>
      <c r="J12" s="73"/>
      <c r="K12" s="73"/>
      <c r="L12" s="73"/>
    </row>
    <row r="13" spans="1:12" s="74" customFormat="1" ht="24.75" customHeight="1" x14ac:dyDescent="0.25">
      <c r="A13" s="80">
        <v>3</v>
      </c>
      <c r="B13" s="81" t="s">
        <v>66</v>
      </c>
      <c r="C13" s="81" t="s">
        <v>67</v>
      </c>
      <c r="D13" s="84">
        <v>20</v>
      </c>
      <c r="E13" s="85" t="s">
        <v>313</v>
      </c>
      <c r="F13" s="116">
        <v>0</v>
      </c>
      <c r="G13" s="114"/>
      <c r="H13" s="115" t="s">
        <v>158</v>
      </c>
      <c r="I13" s="112">
        <v>70</v>
      </c>
      <c r="J13" s="79"/>
      <c r="K13" s="79"/>
      <c r="L13" s="79"/>
    </row>
    <row r="14" spans="1:12" s="74" customFormat="1" ht="24.75" customHeight="1" x14ac:dyDescent="0.25">
      <c r="A14" s="80">
        <v>4</v>
      </c>
      <c r="B14" s="81" t="s">
        <v>312</v>
      </c>
      <c r="C14" s="81" t="s">
        <v>311</v>
      </c>
      <c r="D14" s="82">
        <v>0</v>
      </c>
      <c r="E14" s="78"/>
      <c r="F14" s="113" t="s">
        <v>499</v>
      </c>
      <c r="G14" s="117" t="s">
        <v>310</v>
      </c>
      <c r="H14" s="115" t="s">
        <v>159</v>
      </c>
      <c r="I14" s="112">
        <v>0</v>
      </c>
      <c r="J14" s="73"/>
      <c r="K14" s="73"/>
      <c r="L14" s="73"/>
    </row>
    <row r="15" spans="1:12" s="74" customFormat="1" ht="24.75" customHeight="1" x14ac:dyDescent="0.25">
      <c r="A15" s="80">
        <v>5</v>
      </c>
      <c r="B15" s="81" t="s">
        <v>309</v>
      </c>
      <c r="C15" s="81" t="s">
        <v>308</v>
      </c>
      <c r="D15" s="82">
        <v>0</v>
      </c>
      <c r="E15" s="86"/>
      <c r="F15" s="113" t="s">
        <v>500</v>
      </c>
      <c r="G15" s="118" t="s">
        <v>307</v>
      </c>
      <c r="H15" s="115" t="s">
        <v>159</v>
      </c>
      <c r="I15" s="112">
        <v>0</v>
      </c>
      <c r="J15" s="73"/>
      <c r="K15" s="73"/>
      <c r="L15" s="73"/>
    </row>
    <row r="16" spans="1:12" s="74" customFormat="1" ht="24.75" customHeight="1" x14ac:dyDescent="0.25">
      <c r="A16" s="80">
        <v>6</v>
      </c>
      <c r="B16" s="87" t="s">
        <v>306</v>
      </c>
      <c r="C16" s="87" t="s">
        <v>305</v>
      </c>
      <c r="D16" s="88">
        <v>0</v>
      </c>
      <c r="E16" s="89"/>
      <c r="F16" s="113">
        <v>100</v>
      </c>
      <c r="G16" s="119" t="s">
        <v>575</v>
      </c>
      <c r="H16" s="115" t="s">
        <v>159</v>
      </c>
      <c r="I16" s="112">
        <v>0</v>
      </c>
      <c r="J16" s="73"/>
      <c r="K16" s="73"/>
      <c r="L16" s="73"/>
    </row>
    <row r="17" spans="1:12" s="74" customFormat="1" ht="24.75" customHeight="1" x14ac:dyDescent="0.25">
      <c r="A17" s="75">
        <v>7</v>
      </c>
      <c r="B17" s="87" t="s">
        <v>573</v>
      </c>
      <c r="C17" s="87" t="s">
        <v>305</v>
      </c>
      <c r="D17" s="88"/>
      <c r="E17" s="89"/>
      <c r="F17" s="120">
        <v>50</v>
      </c>
      <c r="G17" s="121" t="s">
        <v>574</v>
      </c>
      <c r="H17" s="122" t="s">
        <v>159</v>
      </c>
      <c r="I17" s="112">
        <v>0</v>
      </c>
      <c r="J17" s="73"/>
      <c r="K17" s="73"/>
      <c r="L17" s="73"/>
    </row>
    <row r="18" spans="1:12" s="74" customFormat="1" ht="24.75" customHeight="1" x14ac:dyDescent="0.25">
      <c r="A18" s="80">
        <v>8</v>
      </c>
      <c r="B18" s="81" t="s">
        <v>304</v>
      </c>
      <c r="C18" s="81" t="s">
        <v>127</v>
      </c>
      <c r="D18" s="82">
        <v>0</v>
      </c>
      <c r="E18" s="86"/>
      <c r="F18" s="113" t="s">
        <v>499</v>
      </c>
      <c r="G18" s="123" t="s">
        <v>303</v>
      </c>
      <c r="H18" s="115" t="s">
        <v>159</v>
      </c>
      <c r="I18" s="112">
        <v>0</v>
      </c>
      <c r="J18" s="73"/>
      <c r="K18" s="73"/>
      <c r="L18" s="73"/>
    </row>
    <row r="19" spans="1:12" s="74" customFormat="1" ht="24.75" customHeight="1" x14ac:dyDescent="0.25">
      <c r="A19" s="80">
        <v>9</v>
      </c>
      <c r="B19" s="87" t="s">
        <v>302</v>
      </c>
      <c r="C19" s="87" t="s">
        <v>700</v>
      </c>
      <c r="D19" s="88">
        <v>0</v>
      </c>
      <c r="E19" s="89"/>
      <c r="F19" s="113">
        <v>200</v>
      </c>
      <c r="G19" s="124" t="s">
        <v>501</v>
      </c>
      <c r="H19" s="115" t="s">
        <v>159</v>
      </c>
      <c r="I19" s="112">
        <v>0</v>
      </c>
      <c r="J19" s="73"/>
      <c r="K19" s="73"/>
      <c r="L19" s="73"/>
    </row>
    <row r="20" spans="1:12" s="74" customFormat="1" ht="24.75" customHeight="1" x14ac:dyDescent="0.25">
      <c r="A20" s="80">
        <v>10</v>
      </c>
      <c r="B20" s="81" t="s">
        <v>301</v>
      </c>
      <c r="C20" s="81" t="s">
        <v>300</v>
      </c>
      <c r="D20" s="82">
        <v>0</v>
      </c>
      <c r="E20" s="86"/>
      <c r="F20" s="113" t="s">
        <v>499</v>
      </c>
      <c r="G20" s="114" t="s">
        <v>299</v>
      </c>
      <c r="H20" s="115" t="s">
        <v>159</v>
      </c>
      <c r="I20" s="112">
        <v>0</v>
      </c>
      <c r="J20" s="73"/>
      <c r="K20" s="73"/>
      <c r="L20" s="73"/>
    </row>
    <row r="21" spans="1:12" s="74" customFormat="1" ht="24.75" customHeight="1" x14ac:dyDescent="0.25">
      <c r="A21" s="80">
        <v>11</v>
      </c>
      <c r="B21" s="81" t="s">
        <v>298</v>
      </c>
      <c r="C21" s="81" t="s">
        <v>297</v>
      </c>
      <c r="D21" s="84">
        <v>0</v>
      </c>
      <c r="E21" s="90"/>
      <c r="F21" s="113">
        <v>0</v>
      </c>
      <c r="G21" s="114"/>
      <c r="H21" s="115" t="s">
        <v>158</v>
      </c>
      <c r="I21" s="112">
        <v>50</v>
      </c>
      <c r="J21" s="73"/>
      <c r="K21" s="73"/>
      <c r="L21" s="73"/>
    </row>
    <row r="22" spans="1:12" s="74" customFormat="1" ht="24.75" customHeight="1" x14ac:dyDescent="0.25">
      <c r="A22" s="80">
        <v>12</v>
      </c>
      <c r="B22" s="81" t="s">
        <v>296</v>
      </c>
      <c r="C22" s="81" t="s">
        <v>81</v>
      </c>
      <c r="D22" s="84">
        <v>0</v>
      </c>
      <c r="E22" s="90"/>
      <c r="F22" s="113" t="s">
        <v>499</v>
      </c>
      <c r="G22" s="124"/>
      <c r="H22" s="115" t="s">
        <v>295</v>
      </c>
      <c r="I22" s="112">
        <v>0</v>
      </c>
      <c r="J22" s="91"/>
      <c r="K22" s="91"/>
      <c r="L22" s="91"/>
    </row>
    <row r="23" spans="1:12" s="74" customFormat="1" ht="24.75" customHeight="1" x14ac:dyDescent="0.25">
      <c r="A23" s="75">
        <v>13</v>
      </c>
      <c r="B23" s="87" t="s">
        <v>294</v>
      </c>
      <c r="C23" s="87" t="s">
        <v>293</v>
      </c>
      <c r="D23" s="84">
        <v>0</v>
      </c>
      <c r="E23" s="90"/>
      <c r="F23" s="120" t="s">
        <v>499</v>
      </c>
      <c r="G23" s="115" t="s">
        <v>292</v>
      </c>
      <c r="H23" s="115" t="s">
        <v>159</v>
      </c>
      <c r="I23" s="112">
        <v>0</v>
      </c>
      <c r="J23" s="73"/>
      <c r="K23" s="73"/>
      <c r="L23" s="73"/>
    </row>
    <row r="24" spans="1:12" s="74" customFormat="1" ht="24.75" customHeight="1" x14ac:dyDescent="0.25">
      <c r="A24" s="80">
        <v>14</v>
      </c>
      <c r="B24" s="87" t="s">
        <v>19</v>
      </c>
      <c r="C24" s="87" t="s">
        <v>20</v>
      </c>
      <c r="D24" s="84">
        <v>0</v>
      </c>
      <c r="E24" s="89"/>
      <c r="F24" s="113">
        <v>0</v>
      </c>
      <c r="G24" s="114"/>
      <c r="H24" s="115" t="s">
        <v>158</v>
      </c>
      <c r="I24" s="112">
        <v>140</v>
      </c>
      <c r="J24" s="73"/>
      <c r="K24" s="73"/>
      <c r="L24" s="73"/>
    </row>
    <row r="25" spans="1:12" s="74" customFormat="1" ht="24.75" customHeight="1" x14ac:dyDescent="0.25">
      <c r="A25" s="80">
        <v>15</v>
      </c>
      <c r="B25" s="87" t="s">
        <v>291</v>
      </c>
      <c r="C25" s="87" t="s">
        <v>290</v>
      </c>
      <c r="D25" s="84">
        <v>0</v>
      </c>
      <c r="E25" s="81"/>
      <c r="F25" s="113" t="s">
        <v>499</v>
      </c>
      <c r="G25" s="117" t="s">
        <v>289</v>
      </c>
      <c r="H25" s="115" t="s">
        <v>159</v>
      </c>
      <c r="I25" s="112">
        <v>0</v>
      </c>
      <c r="J25" s="73"/>
      <c r="K25" s="73"/>
      <c r="L25" s="73"/>
    </row>
    <row r="26" spans="1:12" s="74" customFormat="1" ht="24.75" customHeight="1" x14ac:dyDescent="0.25">
      <c r="A26" s="80">
        <v>16</v>
      </c>
      <c r="B26" s="87" t="s">
        <v>288</v>
      </c>
      <c r="C26" s="87" t="s">
        <v>287</v>
      </c>
      <c r="D26" s="84">
        <v>0</v>
      </c>
      <c r="E26" s="89"/>
      <c r="F26" s="113" t="s">
        <v>499</v>
      </c>
      <c r="G26" s="114" t="s">
        <v>286</v>
      </c>
      <c r="H26" s="115" t="s">
        <v>158</v>
      </c>
      <c r="I26" s="112">
        <v>200</v>
      </c>
      <c r="J26" s="73"/>
      <c r="K26" s="73"/>
      <c r="L26" s="79"/>
    </row>
    <row r="27" spans="1:12" s="74" customFormat="1" ht="24.75" customHeight="1" x14ac:dyDescent="0.25">
      <c r="A27" s="80">
        <v>17</v>
      </c>
      <c r="B27" s="87" t="s">
        <v>285</v>
      </c>
      <c r="C27" s="87" t="s">
        <v>284</v>
      </c>
      <c r="D27" s="84">
        <v>0</v>
      </c>
      <c r="E27" s="89"/>
      <c r="F27" s="113">
        <v>70</v>
      </c>
      <c r="G27" s="114" t="s">
        <v>503</v>
      </c>
      <c r="H27" s="115" t="s">
        <v>159</v>
      </c>
      <c r="I27" s="112">
        <v>0</v>
      </c>
      <c r="J27" s="73"/>
      <c r="K27" s="73"/>
      <c r="L27" s="79"/>
    </row>
    <row r="28" spans="1:12" s="74" customFormat="1" ht="24.75" customHeight="1" x14ac:dyDescent="0.25">
      <c r="A28" s="80">
        <v>18</v>
      </c>
      <c r="B28" s="87" t="s">
        <v>502</v>
      </c>
      <c r="C28" s="87" t="s">
        <v>284</v>
      </c>
      <c r="D28" s="84">
        <v>0</v>
      </c>
      <c r="E28" s="89"/>
      <c r="F28" s="113">
        <v>50</v>
      </c>
      <c r="G28" s="114" t="s">
        <v>503</v>
      </c>
      <c r="H28" s="115" t="s">
        <v>159</v>
      </c>
      <c r="I28" s="112">
        <v>0</v>
      </c>
      <c r="J28" s="73"/>
      <c r="K28" s="73"/>
      <c r="L28" s="79"/>
    </row>
    <row r="29" spans="1:12" s="74" customFormat="1" ht="24.75" customHeight="1" x14ac:dyDescent="0.25">
      <c r="A29" s="75">
        <v>19</v>
      </c>
      <c r="B29" s="87" t="s">
        <v>68</v>
      </c>
      <c r="C29" s="87" t="s">
        <v>69</v>
      </c>
      <c r="D29" s="84">
        <v>0</v>
      </c>
      <c r="E29" s="89"/>
      <c r="F29" s="113">
        <v>146</v>
      </c>
      <c r="G29" s="125" t="s">
        <v>504</v>
      </c>
      <c r="H29" s="115" t="s">
        <v>159</v>
      </c>
      <c r="I29" s="112">
        <v>0</v>
      </c>
      <c r="J29" s="73"/>
      <c r="K29" s="73"/>
      <c r="L29" s="73"/>
    </row>
    <row r="30" spans="1:12" s="74" customFormat="1" ht="24.75" customHeight="1" x14ac:dyDescent="0.25">
      <c r="A30" s="80">
        <v>20</v>
      </c>
      <c r="B30" s="87" t="s">
        <v>283</v>
      </c>
      <c r="C30" s="87" t="s">
        <v>282</v>
      </c>
      <c r="D30" s="84">
        <v>0</v>
      </c>
      <c r="E30" s="89"/>
      <c r="F30" s="113">
        <v>50</v>
      </c>
      <c r="G30" s="125" t="s">
        <v>505</v>
      </c>
      <c r="H30" s="115" t="s">
        <v>159</v>
      </c>
      <c r="I30" s="112">
        <v>0</v>
      </c>
      <c r="J30" s="73"/>
      <c r="K30" s="73"/>
      <c r="L30" s="73"/>
    </row>
    <row r="31" spans="1:12" s="74" customFormat="1" ht="24.75" customHeight="1" x14ac:dyDescent="0.25">
      <c r="A31" s="80">
        <v>21</v>
      </c>
      <c r="B31" s="87" t="s">
        <v>281</v>
      </c>
      <c r="C31" s="87" t="s">
        <v>280</v>
      </c>
      <c r="D31" s="84">
        <v>0</v>
      </c>
      <c r="E31" s="89"/>
      <c r="F31" s="113" t="s">
        <v>499</v>
      </c>
      <c r="G31" s="125" t="s">
        <v>279</v>
      </c>
      <c r="H31" s="115" t="s">
        <v>262</v>
      </c>
      <c r="I31" s="112">
        <v>0</v>
      </c>
      <c r="J31" s="79"/>
      <c r="K31" s="79"/>
      <c r="L31" s="79"/>
    </row>
    <row r="32" spans="1:12" s="74" customFormat="1" ht="24.75" customHeight="1" x14ac:dyDescent="0.25">
      <c r="A32" s="80">
        <v>22</v>
      </c>
      <c r="B32" s="87" t="s">
        <v>278</v>
      </c>
      <c r="C32" s="87" t="s">
        <v>277</v>
      </c>
      <c r="D32" s="84">
        <v>0</v>
      </c>
      <c r="E32" s="89"/>
      <c r="F32" s="113">
        <v>0</v>
      </c>
      <c r="G32" s="125"/>
      <c r="H32" s="115" t="s">
        <v>158</v>
      </c>
      <c r="I32" s="112">
        <v>50</v>
      </c>
      <c r="J32" s="79"/>
      <c r="K32" s="79"/>
      <c r="L32" s="79"/>
    </row>
    <row r="33" spans="1:12" s="74" customFormat="1" ht="24.75" customHeight="1" x14ac:dyDescent="0.25">
      <c r="A33" s="80">
        <v>23</v>
      </c>
      <c r="B33" s="87" t="s">
        <v>506</v>
      </c>
      <c r="C33" s="87" t="s">
        <v>276</v>
      </c>
      <c r="D33" s="84">
        <v>0</v>
      </c>
      <c r="E33" s="86"/>
      <c r="F33" s="113" t="s">
        <v>499</v>
      </c>
      <c r="G33" s="114" t="s">
        <v>275</v>
      </c>
      <c r="H33" s="115" t="s">
        <v>159</v>
      </c>
      <c r="I33" s="112">
        <v>0</v>
      </c>
      <c r="J33" s="79"/>
      <c r="K33" s="79"/>
      <c r="L33" s="79"/>
    </row>
    <row r="34" spans="1:12" s="74" customFormat="1" ht="24.75" customHeight="1" x14ac:dyDescent="0.25">
      <c r="A34" s="80">
        <v>24</v>
      </c>
      <c r="B34" s="81" t="s">
        <v>70</v>
      </c>
      <c r="C34" s="81" t="s">
        <v>71</v>
      </c>
      <c r="D34" s="84">
        <v>0</v>
      </c>
      <c r="E34" s="81"/>
      <c r="F34" s="113">
        <v>70</v>
      </c>
      <c r="G34" s="114" t="s">
        <v>507</v>
      </c>
      <c r="H34" s="115" t="s">
        <v>159</v>
      </c>
      <c r="I34" s="112">
        <v>0</v>
      </c>
      <c r="J34" s="92"/>
      <c r="K34" s="92"/>
      <c r="L34" s="92"/>
    </row>
    <row r="35" spans="1:12" s="74" customFormat="1" ht="24.75" customHeight="1" x14ac:dyDescent="0.25">
      <c r="A35" s="75">
        <v>25</v>
      </c>
      <c r="B35" s="81" t="s">
        <v>21</v>
      </c>
      <c r="C35" s="81" t="s">
        <v>22</v>
      </c>
      <c r="D35" s="84">
        <v>0</v>
      </c>
      <c r="E35" s="81"/>
      <c r="F35" s="113">
        <v>70</v>
      </c>
      <c r="G35" s="114" t="s">
        <v>508</v>
      </c>
      <c r="H35" s="115" t="s">
        <v>159</v>
      </c>
      <c r="I35" s="112">
        <v>0</v>
      </c>
      <c r="J35" s="92"/>
      <c r="K35" s="92"/>
      <c r="L35" s="92"/>
    </row>
    <row r="36" spans="1:12" s="74" customFormat="1" ht="24.75" customHeight="1" x14ac:dyDescent="0.25">
      <c r="A36" s="80">
        <v>26</v>
      </c>
      <c r="B36" s="81" t="s">
        <v>274</v>
      </c>
      <c r="C36" s="81" t="s">
        <v>273</v>
      </c>
      <c r="D36" s="84">
        <v>0</v>
      </c>
      <c r="E36" s="86"/>
      <c r="F36" s="113">
        <v>0</v>
      </c>
      <c r="G36" s="114" t="s">
        <v>689</v>
      </c>
      <c r="H36" s="115" t="s">
        <v>158</v>
      </c>
      <c r="I36" s="112">
        <v>0</v>
      </c>
      <c r="J36" s="92"/>
      <c r="K36" s="92"/>
      <c r="L36" s="92"/>
    </row>
    <row r="37" spans="1:12" s="74" customFormat="1" ht="24.75" customHeight="1" x14ac:dyDescent="0.25">
      <c r="A37" s="80">
        <v>27</v>
      </c>
      <c r="B37" s="87" t="s">
        <v>272</v>
      </c>
      <c r="C37" s="87" t="s">
        <v>271</v>
      </c>
      <c r="D37" s="84">
        <v>0</v>
      </c>
      <c r="E37" s="81"/>
      <c r="F37" s="113">
        <v>0</v>
      </c>
      <c r="G37" s="117"/>
      <c r="H37" s="115" t="s">
        <v>158</v>
      </c>
      <c r="I37" s="112">
        <v>70</v>
      </c>
      <c r="J37" s="92"/>
      <c r="K37" s="92"/>
      <c r="L37" s="92"/>
    </row>
    <row r="38" spans="1:12" s="74" customFormat="1" ht="24.75" customHeight="1" x14ac:dyDescent="0.25">
      <c r="A38" s="80">
        <v>28</v>
      </c>
      <c r="B38" s="81" t="s">
        <v>270</v>
      </c>
      <c r="C38" s="81" t="s">
        <v>269</v>
      </c>
      <c r="D38" s="84">
        <v>0</v>
      </c>
      <c r="E38" s="86"/>
      <c r="F38" s="113" t="s">
        <v>499</v>
      </c>
      <c r="G38" s="114" t="s">
        <v>268</v>
      </c>
      <c r="H38" s="115" t="s">
        <v>159</v>
      </c>
      <c r="I38" s="112">
        <v>0</v>
      </c>
      <c r="J38" s="92"/>
      <c r="K38" s="92"/>
      <c r="L38" s="92"/>
    </row>
    <row r="39" spans="1:12" s="74" customFormat="1" ht="24.75" customHeight="1" x14ac:dyDescent="0.25">
      <c r="A39" s="80">
        <v>29</v>
      </c>
      <c r="B39" s="81" t="s">
        <v>267</v>
      </c>
      <c r="C39" s="81" t="s">
        <v>266</v>
      </c>
      <c r="D39" s="84">
        <v>0</v>
      </c>
      <c r="E39" s="86"/>
      <c r="F39" s="113" t="s">
        <v>499</v>
      </c>
      <c r="G39" s="114" t="s">
        <v>265</v>
      </c>
      <c r="H39" s="115" t="s">
        <v>159</v>
      </c>
      <c r="I39" s="112">
        <v>0</v>
      </c>
      <c r="J39" s="92"/>
      <c r="K39" s="92"/>
      <c r="L39" s="92"/>
    </row>
    <row r="40" spans="1:12" s="74" customFormat="1" ht="24.75" customHeight="1" x14ac:dyDescent="0.25">
      <c r="A40" s="75">
        <v>30</v>
      </c>
      <c r="B40" s="87" t="s">
        <v>23</v>
      </c>
      <c r="C40" s="87" t="s">
        <v>24</v>
      </c>
      <c r="D40" s="84">
        <v>0</v>
      </c>
      <c r="E40" s="81"/>
      <c r="F40" s="113">
        <v>70</v>
      </c>
      <c r="G40" s="114" t="s">
        <v>279</v>
      </c>
      <c r="H40" s="115" t="s">
        <v>159</v>
      </c>
      <c r="I40" s="112">
        <v>0</v>
      </c>
      <c r="J40" s="92"/>
      <c r="K40" s="92"/>
      <c r="L40" s="92"/>
    </row>
    <row r="41" spans="1:12" s="74" customFormat="1" ht="24.75" customHeight="1" x14ac:dyDescent="0.25">
      <c r="A41" s="80">
        <v>31</v>
      </c>
      <c r="B41" s="87" t="s">
        <v>264</v>
      </c>
      <c r="C41" s="87" t="s">
        <v>123</v>
      </c>
      <c r="D41" s="84">
        <v>0</v>
      </c>
      <c r="E41" s="81"/>
      <c r="F41" s="113" t="s">
        <v>509</v>
      </c>
      <c r="G41" s="114" t="s">
        <v>263</v>
      </c>
      <c r="H41" s="115" t="s">
        <v>262</v>
      </c>
      <c r="I41" s="112">
        <v>0</v>
      </c>
      <c r="J41" s="92"/>
      <c r="K41" s="92"/>
      <c r="L41" s="92"/>
    </row>
    <row r="42" spans="1:12" s="74" customFormat="1" ht="24.75" customHeight="1" x14ac:dyDescent="0.25">
      <c r="A42" s="80">
        <v>32</v>
      </c>
      <c r="B42" s="87" t="s">
        <v>261</v>
      </c>
      <c r="C42" s="87" t="s">
        <v>260</v>
      </c>
      <c r="D42" s="84">
        <v>0</v>
      </c>
      <c r="E42" s="81"/>
      <c r="F42" s="113">
        <v>70</v>
      </c>
      <c r="G42" s="117" t="s">
        <v>576</v>
      </c>
      <c r="H42" s="115" t="s">
        <v>159</v>
      </c>
      <c r="I42" s="112">
        <v>0</v>
      </c>
      <c r="J42" s="92"/>
      <c r="K42" s="92"/>
      <c r="L42" s="92"/>
    </row>
    <row r="43" spans="1:12" s="74" customFormat="1" ht="24.75" customHeight="1" x14ac:dyDescent="0.25">
      <c r="A43" s="80">
        <v>33</v>
      </c>
      <c r="B43" s="87" t="s">
        <v>72</v>
      </c>
      <c r="C43" s="87" t="s">
        <v>73</v>
      </c>
      <c r="D43" s="84">
        <v>0</v>
      </c>
      <c r="E43" s="81"/>
      <c r="F43" s="113">
        <v>0</v>
      </c>
      <c r="G43" s="114"/>
      <c r="H43" s="115" t="s">
        <v>158</v>
      </c>
      <c r="I43" s="112">
        <v>70</v>
      </c>
      <c r="J43" s="92"/>
      <c r="K43" s="92"/>
      <c r="L43" s="92"/>
    </row>
    <row r="44" spans="1:12" s="74" customFormat="1" ht="24.75" customHeight="1" x14ac:dyDescent="0.25">
      <c r="A44" s="80">
        <v>34</v>
      </c>
      <c r="B44" s="87" t="s">
        <v>74</v>
      </c>
      <c r="C44" s="87" t="s">
        <v>75</v>
      </c>
      <c r="D44" s="84">
        <v>0</v>
      </c>
      <c r="E44" s="87"/>
      <c r="F44" s="113">
        <v>0</v>
      </c>
      <c r="G44" s="117"/>
      <c r="H44" s="115" t="s">
        <v>158</v>
      </c>
      <c r="I44" s="112">
        <v>70</v>
      </c>
      <c r="J44" s="92"/>
      <c r="K44" s="92"/>
      <c r="L44" s="92"/>
    </row>
    <row r="45" spans="1:12" s="74" customFormat="1" ht="24.75" customHeight="1" x14ac:dyDescent="0.25">
      <c r="A45" s="80">
        <v>35</v>
      </c>
      <c r="B45" s="87" t="s">
        <v>76</v>
      </c>
      <c r="C45" s="87" t="s">
        <v>77</v>
      </c>
      <c r="D45" s="84">
        <v>0</v>
      </c>
      <c r="E45" s="81"/>
      <c r="F45" s="113">
        <v>0</v>
      </c>
      <c r="G45" s="114"/>
      <c r="H45" s="115" t="s">
        <v>158</v>
      </c>
      <c r="I45" s="112">
        <v>70</v>
      </c>
      <c r="J45" s="79"/>
      <c r="K45" s="79"/>
      <c r="L45" s="79"/>
    </row>
    <row r="46" spans="1:12" s="74" customFormat="1" ht="24.75" customHeight="1" x14ac:dyDescent="0.25">
      <c r="A46" s="75">
        <v>36</v>
      </c>
      <c r="B46" s="81" t="s">
        <v>650</v>
      </c>
      <c r="C46" s="81" t="s">
        <v>25</v>
      </c>
      <c r="D46" s="84">
        <v>0</v>
      </c>
      <c r="E46" s="86"/>
      <c r="F46" s="113">
        <v>0</v>
      </c>
      <c r="G46" s="280" t="s">
        <v>691</v>
      </c>
      <c r="H46" s="115" t="s">
        <v>158</v>
      </c>
      <c r="I46" s="112">
        <v>70</v>
      </c>
      <c r="J46" s="92"/>
      <c r="K46" s="92"/>
      <c r="L46" s="92"/>
    </row>
    <row r="47" spans="1:12" s="74" customFormat="1" ht="24.75" customHeight="1" x14ac:dyDescent="0.25">
      <c r="A47" s="80">
        <v>37</v>
      </c>
      <c r="B47" s="81" t="s">
        <v>510</v>
      </c>
      <c r="C47" s="81" t="s">
        <v>511</v>
      </c>
      <c r="D47" s="84"/>
      <c r="E47" s="86"/>
      <c r="F47" s="113">
        <v>270</v>
      </c>
      <c r="G47" s="117" t="s">
        <v>512</v>
      </c>
      <c r="H47" s="115" t="s">
        <v>159</v>
      </c>
      <c r="I47" s="112">
        <v>0</v>
      </c>
      <c r="J47" s="92"/>
      <c r="K47" s="92"/>
      <c r="L47" s="92"/>
    </row>
    <row r="48" spans="1:12" s="74" customFormat="1" ht="24.75" customHeight="1" x14ac:dyDescent="0.25">
      <c r="A48" s="80">
        <v>38</v>
      </c>
      <c r="B48" s="81" t="s">
        <v>259</v>
      </c>
      <c r="C48" s="81" t="s">
        <v>258</v>
      </c>
      <c r="D48" s="84">
        <v>0</v>
      </c>
      <c r="E48" s="86"/>
      <c r="F48" s="113">
        <v>70</v>
      </c>
      <c r="G48" s="114" t="s">
        <v>513</v>
      </c>
      <c r="H48" s="115" t="s">
        <v>159</v>
      </c>
      <c r="I48" s="112">
        <v>0</v>
      </c>
      <c r="J48" s="92"/>
      <c r="K48" s="92"/>
      <c r="L48" s="92"/>
    </row>
    <row r="49" spans="1:12" s="74" customFormat="1" ht="24.75" customHeight="1" x14ac:dyDescent="0.25">
      <c r="A49" s="80">
        <v>39</v>
      </c>
      <c r="B49" s="87" t="s">
        <v>78</v>
      </c>
      <c r="C49" s="87" t="s">
        <v>79</v>
      </c>
      <c r="D49" s="84">
        <v>0</v>
      </c>
      <c r="E49" s="81"/>
      <c r="F49" s="113">
        <v>70</v>
      </c>
      <c r="G49" s="114" t="s">
        <v>579</v>
      </c>
      <c r="H49" s="115" t="s">
        <v>159</v>
      </c>
      <c r="I49" s="112">
        <v>0</v>
      </c>
      <c r="J49" s="92"/>
      <c r="K49" s="92"/>
      <c r="L49" s="92"/>
    </row>
    <row r="50" spans="1:12" s="74" customFormat="1" ht="24.75" customHeight="1" x14ac:dyDescent="0.25">
      <c r="A50" s="80">
        <v>40</v>
      </c>
      <c r="B50" s="87" t="s">
        <v>257</v>
      </c>
      <c r="C50" s="87" t="s">
        <v>256</v>
      </c>
      <c r="D50" s="84">
        <v>0</v>
      </c>
      <c r="E50" s="81"/>
      <c r="F50" s="113">
        <v>0</v>
      </c>
      <c r="G50" s="114"/>
      <c r="H50" s="115" t="s">
        <v>158</v>
      </c>
      <c r="I50" s="112">
        <v>70</v>
      </c>
      <c r="J50" s="92"/>
      <c r="K50" s="92"/>
      <c r="L50" s="92"/>
    </row>
    <row r="51" spans="1:12" s="74" customFormat="1" ht="24.75" customHeight="1" x14ac:dyDescent="0.25">
      <c r="A51" s="80">
        <v>41</v>
      </c>
      <c r="B51" s="87" t="s">
        <v>255</v>
      </c>
      <c r="C51" s="87" t="s">
        <v>254</v>
      </c>
      <c r="D51" s="84">
        <v>0</v>
      </c>
      <c r="E51" s="81"/>
      <c r="F51" s="113">
        <v>0</v>
      </c>
      <c r="G51" s="117"/>
      <c r="H51" s="115" t="s">
        <v>158</v>
      </c>
      <c r="I51" s="112">
        <v>70</v>
      </c>
      <c r="J51" s="92"/>
      <c r="K51" s="92"/>
      <c r="L51" s="92"/>
    </row>
    <row r="52" spans="1:12" s="74" customFormat="1" ht="24.75" customHeight="1" x14ac:dyDescent="0.25">
      <c r="A52" s="75">
        <v>42</v>
      </c>
      <c r="B52" s="87" t="s">
        <v>253</v>
      </c>
      <c r="C52" s="87" t="s">
        <v>252</v>
      </c>
      <c r="D52" s="84">
        <v>0</v>
      </c>
      <c r="E52" s="81"/>
      <c r="F52" s="113">
        <v>70</v>
      </c>
      <c r="G52" s="117" t="s">
        <v>514</v>
      </c>
      <c r="H52" s="115" t="s">
        <v>159</v>
      </c>
      <c r="I52" s="112">
        <v>0</v>
      </c>
      <c r="J52" s="92"/>
      <c r="K52" s="92"/>
      <c r="L52" s="92"/>
    </row>
    <row r="53" spans="1:12" s="74" customFormat="1" ht="24.75" customHeight="1" x14ac:dyDescent="0.25">
      <c r="A53" s="80">
        <v>43</v>
      </c>
      <c r="B53" s="87" t="s">
        <v>251</v>
      </c>
      <c r="C53" s="87" t="s">
        <v>250</v>
      </c>
      <c r="D53" s="84">
        <v>0</v>
      </c>
      <c r="E53" s="87"/>
      <c r="F53" s="113" t="s">
        <v>499</v>
      </c>
      <c r="G53" s="117" t="s">
        <v>249</v>
      </c>
      <c r="H53" s="115" t="s">
        <v>159</v>
      </c>
      <c r="I53" s="112">
        <v>0</v>
      </c>
      <c r="J53" s="92"/>
      <c r="K53" s="92"/>
      <c r="L53" s="92"/>
    </row>
    <row r="54" spans="1:12" s="74" customFormat="1" ht="24.75" customHeight="1" x14ac:dyDescent="0.25">
      <c r="A54" s="80">
        <v>44</v>
      </c>
      <c r="B54" s="87" t="s">
        <v>80</v>
      </c>
      <c r="C54" s="87" t="s">
        <v>81</v>
      </c>
      <c r="D54" s="84">
        <v>0</v>
      </c>
      <c r="E54" s="86"/>
      <c r="F54" s="113" t="s">
        <v>499</v>
      </c>
      <c r="G54" s="114" t="s">
        <v>248</v>
      </c>
      <c r="H54" s="115" t="s">
        <v>159</v>
      </c>
      <c r="I54" s="112">
        <v>0</v>
      </c>
      <c r="J54" s="79"/>
      <c r="K54" s="79"/>
      <c r="L54" s="79"/>
    </row>
    <row r="55" spans="1:12" s="74" customFormat="1" ht="24.75" customHeight="1" x14ac:dyDescent="0.25">
      <c r="A55" s="80">
        <v>45</v>
      </c>
      <c r="B55" s="81" t="s">
        <v>27</v>
      </c>
      <c r="C55" s="81" t="s">
        <v>28</v>
      </c>
      <c r="D55" s="84">
        <v>0</v>
      </c>
      <c r="E55" s="81"/>
      <c r="F55" s="113">
        <v>0</v>
      </c>
      <c r="G55" s="114"/>
      <c r="H55" s="115" t="s">
        <v>158</v>
      </c>
      <c r="I55" s="112">
        <v>70</v>
      </c>
      <c r="J55" s="92"/>
      <c r="K55" s="92"/>
      <c r="L55" s="92"/>
    </row>
    <row r="56" spans="1:12" s="74" customFormat="1" ht="24.75" customHeight="1" x14ac:dyDescent="0.25">
      <c r="A56" s="80">
        <v>46</v>
      </c>
      <c r="B56" s="87" t="s">
        <v>247</v>
      </c>
      <c r="C56" s="87" t="s">
        <v>515</v>
      </c>
      <c r="D56" s="84">
        <v>0</v>
      </c>
      <c r="E56" s="87"/>
      <c r="F56" s="113">
        <v>150</v>
      </c>
      <c r="G56" s="114" t="s">
        <v>516</v>
      </c>
      <c r="H56" s="115" t="s">
        <v>158</v>
      </c>
      <c r="I56" s="112">
        <v>50</v>
      </c>
      <c r="J56" s="92"/>
      <c r="K56" s="92"/>
      <c r="L56" s="92"/>
    </row>
    <row r="57" spans="1:12" s="74" customFormat="1" ht="24.75" customHeight="1" x14ac:dyDescent="0.25">
      <c r="A57" s="80">
        <v>47</v>
      </c>
      <c r="B57" s="81" t="s">
        <v>246</v>
      </c>
      <c r="C57" s="81" t="s">
        <v>245</v>
      </c>
      <c r="D57" s="84">
        <v>0</v>
      </c>
      <c r="E57" s="86"/>
      <c r="F57" s="113">
        <v>70</v>
      </c>
      <c r="G57" s="114" t="s">
        <v>518</v>
      </c>
      <c r="H57" s="115" t="s">
        <v>159</v>
      </c>
      <c r="I57" s="112">
        <v>0</v>
      </c>
      <c r="J57" s="92"/>
      <c r="K57" s="92"/>
      <c r="L57" s="92"/>
    </row>
    <row r="58" spans="1:12" s="74" customFormat="1" ht="24.75" customHeight="1" x14ac:dyDescent="0.25">
      <c r="A58" s="75">
        <v>48</v>
      </c>
      <c r="B58" s="87" t="s">
        <v>244</v>
      </c>
      <c r="C58" s="81" t="s">
        <v>519</v>
      </c>
      <c r="D58" s="84">
        <v>0</v>
      </c>
      <c r="E58" s="86"/>
      <c r="F58" s="113">
        <v>50</v>
      </c>
      <c r="G58" s="114" t="s">
        <v>518</v>
      </c>
      <c r="H58" s="115" t="s">
        <v>159</v>
      </c>
      <c r="I58" s="112">
        <v>0</v>
      </c>
      <c r="J58" s="92"/>
      <c r="K58" s="92"/>
      <c r="L58" s="92"/>
    </row>
    <row r="59" spans="1:12" s="74" customFormat="1" ht="24.75" customHeight="1" x14ac:dyDescent="0.25">
      <c r="A59" s="80">
        <v>49</v>
      </c>
      <c r="B59" s="87" t="s">
        <v>520</v>
      </c>
      <c r="C59" s="81" t="s">
        <v>519</v>
      </c>
      <c r="D59" s="84"/>
      <c r="E59" s="86"/>
      <c r="F59" s="113">
        <v>50</v>
      </c>
      <c r="G59" s="114" t="s">
        <v>521</v>
      </c>
      <c r="H59" s="115" t="s">
        <v>159</v>
      </c>
      <c r="I59" s="112">
        <v>0</v>
      </c>
      <c r="J59" s="92"/>
      <c r="K59" s="92"/>
      <c r="L59" s="92"/>
    </row>
    <row r="60" spans="1:12" s="74" customFormat="1" ht="24.75" customHeight="1" x14ac:dyDescent="0.25">
      <c r="A60" s="80">
        <v>50</v>
      </c>
      <c r="B60" s="87" t="s">
        <v>243</v>
      </c>
      <c r="C60" s="87" t="s">
        <v>242</v>
      </c>
      <c r="D60" s="84">
        <v>0</v>
      </c>
      <c r="E60" s="86"/>
      <c r="F60" s="113">
        <v>0</v>
      </c>
      <c r="G60" s="114"/>
      <c r="H60" s="115" t="s">
        <v>158</v>
      </c>
      <c r="I60" s="112">
        <v>50</v>
      </c>
      <c r="J60" s="92"/>
      <c r="K60" s="92"/>
      <c r="L60" s="92"/>
    </row>
    <row r="61" spans="1:12" s="74" customFormat="1" ht="24.75" customHeight="1" x14ac:dyDescent="0.25">
      <c r="A61" s="80">
        <v>51</v>
      </c>
      <c r="B61" s="87" t="s">
        <v>82</v>
      </c>
      <c r="C61" s="87" t="s">
        <v>83</v>
      </c>
      <c r="D61" s="84">
        <v>0</v>
      </c>
      <c r="E61" s="86"/>
      <c r="F61" s="113">
        <v>70</v>
      </c>
      <c r="G61" s="114" t="s">
        <v>522</v>
      </c>
      <c r="H61" s="115" t="s">
        <v>159</v>
      </c>
      <c r="I61" s="112">
        <v>0</v>
      </c>
      <c r="J61" s="92"/>
      <c r="K61" s="92"/>
      <c r="L61" s="92"/>
    </row>
    <row r="62" spans="1:12" s="74" customFormat="1" ht="24.75" customHeight="1" x14ac:dyDescent="0.25">
      <c r="A62" s="80">
        <v>52</v>
      </c>
      <c r="B62" s="87" t="s">
        <v>29</v>
      </c>
      <c r="C62" s="87" t="s">
        <v>241</v>
      </c>
      <c r="D62" s="84">
        <v>0</v>
      </c>
      <c r="E62" s="81"/>
      <c r="F62" s="113">
        <v>70</v>
      </c>
      <c r="G62" s="114" t="s">
        <v>523</v>
      </c>
      <c r="H62" s="115" t="s">
        <v>159</v>
      </c>
      <c r="I62" s="112">
        <v>0</v>
      </c>
      <c r="J62" s="92"/>
      <c r="K62" s="92"/>
      <c r="L62" s="92"/>
    </row>
    <row r="63" spans="1:12" s="74" customFormat="1" ht="24.75" customHeight="1" x14ac:dyDescent="0.25">
      <c r="A63" s="80">
        <v>53</v>
      </c>
      <c r="B63" s="87" t="s">
        <v>239</v>
      </c>
      <c r="C63" s="87" t="s">
        <v>240</v>
      </c>
      <c r="D63" s="84">
        <v>0</v>
      </c>
      <c r="E63" s="81"/>
      <c r="F63" s="113">
        <v>50</v>
      </c>
      <c r="G63" s="117" t="s">
        <v>523</v>
      </c>
      <c r="H63" s="115" t="s">
        <v>159</v>
      </c>
      <c r="I63" s="112">
        <v>0</v>
      </c>
      <c r="J63" s="92"/>
      <c r="K63" s="92"/>
      <c r="L63" s="92"/>
    </row>
    <row r="64" spans="1:12" s="74" customFormat="1" ht="24.75" customHeight="1" x14ac:dyDescent="0.25">
      <c r="A64" s="75">
        <v>54</v>
      </c>
      <c r="B64" s="87" t="s">
        <v>239</v>
      </c>
      <c r="C64" s="87" t="s">
        <v>84</v>
      </c>
      <c r="D64" s="93">
        <v>0</v>
      </c>
      <c r="E64" s="87"/>
      <c r="F64" s="113">
        <v>50</v>
      </c>
      <c r="G64" s="117" t="s">
        <v>690</v>
      </c>
      <c r="H64" s="115" t="s">
        <v>159</v>
      </c>
      <c r="I64" s="112">
        <v>0</v>
      </c>
      <c r="J64" s="92"/>
      <c r="K64" s="92"/>
      <c r="L64" s="92"/>
    </row>
    <row r="65" spans="1:13" s="74" customFormat="1" ht="24.75" customHeight="1" x14ac:dyDescent="0.25">
      <c r="A65" s="80">
        <v>55</v>
      </c>
      <c r="B65" s="81" t="s">
        <v>85</v>
      </c>
      <c r="C65" s="81" t="s">
        <v>238</v>
      </c>
      <c r="D65" s="84">
        <v>0</v>
      </c>
      <c r="E65" s="81"/>
      <c r="F65" s="113">
        <v>70</v>
      </c>
      <c r="G65" s="114" t="s">
        <v>524</v>
      </c>
      <c r="H65" s="115" t="s">
        <v>159</v>
      </c>
      <c r="I65" s="112">
        <v>0</v>
      </c>
      <c r="J65" s="92"/>
      <c r="K65" s="92"/>
      <c r="L65" s="92"/>
    </row>
    <row r="66" spans="1:13" s="74" customFormat="1" ht="24.75" customHeight="1" x14ac:dyDescent="0.25">
      <c r="A66" s="80">
        <v>56</v>
      </c>
      <c r="B66" s="81" t="s">
        <v>30</v>
      </c>
      <c r="C66" s="81" t="s">
        <v>31</v>
      </c>
      <c r="D66" s="84">
        <v>0</v>
      </c>
      <c r="E66" s="81"/>
      <c r="F66" s="113">
        <v>0</v>
      </c>
      <c r="G66" s="117"/>
      <c r="H66" s="115" t="s">
        <v>158</v>
      </c>
      <c r="I66" s="112">
        <v>70</v>
      </c>
      <c r="J66" s="92"/>
      <c r="K66" s="92"/>
      <c r="L66" s="92"/>
    </row>
    <row r="67" spans="1:13" s="74" customFormat="1" ht="24.75" customHeight="1" x14ac:dyDescent="0.25">
      <c r="A67" s="80">
        <v>57</v>
      </c>
      <c r="B67" s="81" t="s">
        <v>86</v>
      </c>
      <c r="C67" s="81" t="s">
        <v>87</v>
      </c>
      <c r="D67" s="84">
        <v>0</v>
      </c>
      <c r="E67" s="81"/>
      <c r="F67" s="113">
        <v>25</v>
      </c>
      <c r="G67" s="114" t="s">
        <v>525</v>
      </c>
      <c r="H67" s="115" t="s">
        <v>158</v>
      </c>
      <c r="I67" s="112">
        <v>45</v>
      </c>
      <c r="J67" s="92"/>
      <c r="K67" s="92"/>
      <c r="L67" s="92"/>
    </row>
    <row r="68" spans="1:13" s="74" customFormat="1" ht="24.75" customHeight="1" x14ac:dyDescent="0.25">
      <c r="A68" s="80">
        <v>58</v>
      </c>
      <c r="B68" s="81" t="s">
        <v>32</v>
      </c>
      <c r="C68" s="81" t="s">
        <v>33</v>
      </c>
      <c r="D68" s="84">
        <v>0</v>
      </c>
      <c r="E68" s="81"/>
      <c r="F68" s="113">
        <v>40</v>
      </c>
      <c r="G68" s="117" t="s">
        <v>687</v>
      </c>
      <c r="H68" s="115" t="s">
        <v>158</v>
      </c>
      <c r="I68" s="112">
        <v>30</v>
      </c>
      <c r="J68" s="92"/>
      <c r="K68" s="92"/>
      <c r="L68" s="92"/>
    </row>
    <row r="69" spans="1:13" s="74" customFormat="1" ht="24.75" customHeight="1" x14ac:dyDescent="0.25">
      <c r="A69" s="75">
        <v>59</v>
      </c>
      <c r="B69" s="87" t="s">
        <v>237</v>
      </c>
      <c r="C69" s="87" t="s">
        <v>236</v>
      </c>
      <c r="D69" s="82">
        <v>70</v>
      </c>
      <c r="E69" s="81" t="s">
        <v>235</v>
      </c>
      <c r="F69" s="113" t="s">
        <v>499</v>
      </c>
      <c r="G69" s="117" t="s">
        <v>234</v>
      </c>
      <c r="H69" s="115" t="s">
        <v>159</v>
      </c>
      <c r="I69" s="112">
        <v>0</v>
      </c>
      <c r="J69" s="92"/>
      <c r="K69" s="92"/>
      <c r="L69" s="92"/>
    </row>
    <row r="70" spans="1:13" s="74" customFormat="1" ht="24.75" customHeight="1" x14ac:dyDescent="0.25">
      <c r="A70" s="80">
        <v>60</v>
      </c>
      <c r="B70" s="87" t="s">
        <v>233</v>
      </c>
      <c r="C70" s="87" t="s">
        <v>232</v>
      </c>
      <c r="D70" s="94">
        <v>70</v>
      </c>
      <c r="E70" s="92" t="s">
        <v>231</v>
      </c>
      <c r="F70" s="113">
        <v>0</v>
      </c>
      <c r="G70" s="117"/>
      <c r="H70" s="115" t="s">
        <v>158</v>
      </c>
      <c r="I70" s="112">
        <v>70</v>
      </c>
      <c r="J70" s="95"/>
      <c r="K70" s="92"/>
      <c r="L70" s="92"/>
    </row>
    <row r="71" spans="1:13" s="74" customFormat="1" ht="24.75" customHeight="1" x14ac:dyDescent="0.25">
      <c r="A71" s="80">
        <v>61</v>
      </c>
      <c r="B71" s="87" t="s">
        <v>230</v>
      </c>
      <c r="C71" s="87" t="s">
        <v>229</v>
      </c>
      <c r="D71" s="82">
        <v>0</v>
      </c>
      <c r="E71" s="86"/>
      <c r="F71" s="113">
        <v>0</v>
      </c>
      <c r="G71" s="114"/>
      <c r="H71" s="115" t="s">
        <v>158</v>
      </c>
      <c r="I71" s="112">
        <v>70</v>
      </c>
      <c r="J71" s="92"/>
      <c r="K71" s="92"/>
      <c r="L71" s="92"/>
    </row>
    <row r="72" spans="1:13" s="74" customFormat="1" ht="24.75" customHeight="1" x14ac:dyDescent="0.25">
      <c r="A72" s="80">
        <v>62</v>
      </c>
      <c r="B72" s="87" t="s">
        <v>88</v>
      </c>
      <c r="C72" s="87" t="s">
        <v>89</v>
      </c>
      <c r="D72" s="82">
        <v>0</v>
      </c>
      <c r="E72" s="86"/>
      <c r="F72" s="113">
        <v>0</v>
      </c>
      <c r="G72" s="114"/>
      <c r="H72" s="126" t="s">
        <v>158</v>
      </c>
      <c r="I72" s="112">
        <v>70</v>
      </c>
      <c r="J72" s="92"/>
      <c r="K72" s="92"/>
      <c r="L72" s="92"/>
    </row>
    <row r="73" spans="1:13" s="74" customFormat="1" ht="24.75" customHeight="1" x14ac:dyDescent="0.25">
      <c r="A73" s="80">
        <v>63</v>
      </c>
      <c r="B73" s="87" t="s">
        <v>90</v>
      </c>
      <c r="C73" s="87" t="s">
        <v>91</v>
      </c>
      <c r="D73" s="82">
        <v>0</v>
      </c>
      <c r="E73" s="86"/>
      <c r="F73" s="113" t="s">
        <v>499</v>
      </c>
      <c r="G73" s="114" t="s">
        <v>228</v>
      </c>
      <c r="H73" s="115" t="s">
        <v>159</v>
      </c>
      <c r="I73" s="112">
        <v>0</v>
      </c>
      <c r="J73" s="92"/>
      <c r="K73" s="92"/>
      <c r="L73" s="92"/>
    </row>
    <row r="74" spans="1:13" s="74" customFormat="1" ht="24.75" customHeight="1" x14ac:dyDescent="0.25">
      <c r="A74" s="80">
        <v>64</v>
      </c>
      <c r="B74" s="81" t="s">
        <v>34</v>
      </c>
      <c r="C74" s="81" t="s">
        <v>35</v>
      </c>
      <c r="D74" s="82">
        <v>0</v>
      </c>
      <c r="E74" s="86"/>
      <c r="F74" s="113" t="s">
        <v>499</v>
      </c>
      <c r="G74" s="114" t="s">
        <v>227</v>
      </c>
      <c r="H74" s="126" t="s">
        <v>226</v>
      </c>
      <c r="I74" s="112">
        <v>0</v>
      </c>
      <c r="J74" s="92"/>
      <c r="K74" s="92"/>
      <c r="L74" s="92"/>
    </row>
    <row r="75" spans="1:13" s="74" customFormat="1" ht="24.75" customHeight="1" x14ac:dyDescent="0.25">
      <c r="A75" s="75">
        <v>65</v>
      </c>
      <c r="B75" s="81" t="s">
        <v>225</v>
      </c>
      <c r="C75" s="81" t="s">
        <v>224</v>
      </c>
      <c r="D75" s="82">
        <v>0</v>
      </c>
      <c r="E75" s="86"/>
      <c r="F75" s="113">
        <v>70</v>
      </c>
      <c r="G75" s="114" t="s">
        <v>526</v>
      </c>
      <c r="H75" s="115" t="s">
        <v>159</v>
      </c>
      <c r="I75" s="112">
        <v>0</v>
      </c>
      <c r="J75" s="92"/>
      <c r="K75" s="92"/>
      <c r="L75" s="92"/>
    </row>
    <row r="76" spans="1:13" s="74" customFormat="1" ht="24.75" customHeight="1" x14ac:dyDescent="0.25">
      <c r="A76" s="80">
        <v>66</v>
      </c>
      <c r="B76" s="87" t="s">
        <v>223</v>
      </c>
      <c r="C76" s="87" t="s">
        <v>36</v>
      </c>
      <c r="D76" s="96">
        <v>35</v>
      </c>
      <c r="E76" s="86" t="s">
        <v>222</v>
      </c>
      <c r="F76" s="113" t="s">
        <v>499</v>
      </c>
      <c r="G76" s="114" t="s">
        <v>221</v>
      </c>
      <c r="H76" s="115" t="s">
        <v>159</v>
      </c>
      <c r="I76" s="112">
        <v>0</v>
      </c>
      <c r="J76" s="92"/>
      <c r="K76" s="92"/>
      <c r="L76" s="92"/>
    </row>
    <row r="77" spans="1:13" s="74" customFormat="1" ht="24.75" customHeight="1" x14ac:dyDescent="0.25">
      <c r="A77" s="80">
        <v>67</v>
      </c>
      <c r="B77" s="87" t="s">
        <v>220</v>
      </c>
      <c r="C77" s="97" t="s">
        <v>219</v>
      </c>
      <c r="D77" s="98">
        <v>70</v>
      </c>
      <c r="E77" s="92" t="s">
        <v>218</v>
      </c>
      <c r="F77" s="113" t="s">
        <v>499</v>
      </c>
      <c r="G77" s="117" t="s">
        <v>217</v>
      </c>
      <c r="H77" s="115" t="s">
        <v>159</v>
      </c>
      <c r="I77" s="112">
        <v>0</v>
      </c>
      <c r="J77" s="92"/>
      <c r="K77" s="92"/>
      <c r="L77" s="92"/>
    </row>
    <row r="78" spans="1:13" s="74" customFormat="1" ht="24.75" customHeight="1" x14ac:dyDescent="0.25">
      <c r="A78" s="80">
        <v>68</v>
      </c>
      <c r="B78" s="87" t="s">
        <v>216</v>
      </c>
      <c r="C78" s="87" t="s">
        <v>215</v>
      </c>
      <c r="D78" s="77">
        <v>0</v>
      </c>
      <c r="E78" s="86"/>
      <c r="F78" s="113" t="s">
        <v>499</v>
      </c>
      <c r="G78" s="114" t="s">
        <v>214</v>
      </c>
      <c r="H78" s="115" t="s">
        <v>159</v>
      </c>
      <c r="I78" s="112">
        <v>0</v>
      </c>
      <c r="J78" s="95"/>
      <c r="K78" s="92"/>
      <c r="L78" s="92"/>
      <c r="M78" s="92"/>
    </row>
    <row r="79" spans="1:13" s="74" customFormat="1" ht="24.75" customHeight="1" x14ac:dyDescent="0.25">
      <c r="A79" s="80">
        <v>69</v>
      </c>
      <c r="B79" s="87" t="s">
        <v>213</v>
      </c>
      <c r="C79" s="87" t="s">
        <v>212</v>
      </c>
      <c r="D79" s="82">
        <v>0</v>
      </c>
      <c r="E79" s="86"/>
      <c r="F79" s="113" t="s">
        <v>527</v>
      </c>
      <c r="G79" s="114" t="s">
        <v>211</v>
      </c>
      <c r="H79" s="115" t="s">
        <v>159</v>
      </c>
      <c r="I79" s="112">
        <v>0</v>
      </c>
      <c r="J79" s="92"/>
      <c r="K79" s="92"/>
      <c r="L79" s="92"/>
    </row>
    <row r="80" spans="1:13" s="74" customFormat="1" ht="24.75" customHeight="1" x14ac:dyDescent="0.25">
      <c r="A80" s="80">
        <v>70</v>
      </c>
      <c r="B80" s="87" t="s">
        <v>92</v>
      </c>
      <c r="C80" s="87" t="s">
        <v>93</v>
      </c>
      <c r="D80" s="99">
        <v>0</v>
      </c>
      <c r="E80" s="89"/>
      <c r="F80" s="113">
        <v>70</v>
      </c>
      <c r="G80" s="114" t="s">
        <v>528</v>
      </c>
      <c r="H80" s="115" t="s">
        <v>159</v>
      </c>
      <c r="I80" s="112">
        <v>0</v>
      </c>
      <c r="J80" s="92"/>
      <c r="K80" s="92"/>
      <c r="L80" s="92"/>
    </row>
    <row r="81" spans="1:12" s="74" customFormat="1" ht="24.75" customHeight="1" x14ac:dyDescent="0.25">
      <c r="A81" s="75">
        <v>71</v>
      </c>
      <c r="B81" s="87" t="s">
        <v>210</v>
      </c>
      <c r="C81" s="97" t="s">
        <v>209</v>
      </c>
      <c r="D81" s="98">
        <v>70</v>
      </c>
      <c r="E81" s="100" t="s">
        <v>208</v>
      </c>
      <c r="F81" s="113">
        <v>0</v>
      </c>
      <c r="G81" s="117"/>
      <c r="H81" s="115" t="s">
        <v>158</v>
      </c>
      <c r="I81" s="112">
        <v>70</v>
      </c>
      <c r="J81" s="92"/>
      <c r="K81" s="92"/>
      <c r="L81" s="92"/>
    </row>
    <row r="82" spans="1:12" s="74" customFormat="1" ht="24.75" customHeight="1" x14ac:dyDescent="0.25">
      <c r="A82" s="80">
        <v>72</v>
      </c>
      <c r="B82" s="87" t="s">
        <v>94</v>
      </c>
      <c r="C82" s="87" t="s">
        <v>95</v>
      </c>
      <c r="D82" s="101">
        <v>0</v>
      </c>
      <c r="E82" s="87"/>
      <c r="F82" s="113">
        <v>0</v>
      </c>
      <c r="G82" s="114"/>
      <c r="H82" s="115" t="s">
        <v>158</v>
      </c>
      <c r="I82" s="112">
        <v>70</v>
      </c>
      <c r="J82" s="92"/>
      <c r="K82" s="92"/>
      <c r="L82" s="92"/>
    </row>
    <row r="83" spans="1:12" s="74" customFormat="1" ht="24.75" customHeight="1" x14ac:dyDescent="0.25">
      <c r="A83" s="80">
        <v>73</v>
      </c>
      <c r="B83" s="87" t="s">
        <v>125</v>
      </c>
      <c r="C83" s="87" t="s">
        <v>126</v>
      </c>
      <c r="D83" s="82">
        <v>70</v>
      </c>
      <c r="E83" s="81" t="s">
        <v>207</v>
      </c>
      <c r="F83" s="113">
        <v>0</v>
      </c>
      <c r="G83" s="114"/>
      <c r="H83" s="115" t="s">
        <v>158</v>
      </c>
      <c r="I83" s="112">
        <v>70</v>
      </c>
      <c r="J83" s="92"/>
      <c r="K83" s="92"/>
      <c r="L83" s="92"/>
    </row>
    <row r="84" spans="1:12" s="74" customFormat="1" ht="24.75" customHeight="1" x14ac:dyDescent="0.25">
      <c r="A84" s="80">
        <v>74</v>
      </c>
      <c r="B84" s="87" t="s">
        <v>96</v>
      </c>
      <c r="C84" s="87" t="s">
        <v>36</v>
      </c>
      <c r="D84" s="82">
        <v>0</v>
      </c>
      <c r="E84" s="81"/>
      <c r="F84" s="113" t="s">
        <v>499</v>
      </c>
      <c r="G84" s="114" t="s">
        <v>206</v>
      </c>
      <c r="H84" s="115" t="s">
        <v>159</v>
      </c>
      <c r="I84" s="112">
        <v>0</v>
      </c>
      <c r="J84" s="92"/>
      <c r="K84" s="92"/>
      <c r="L84" s="92"/>
    </row>
    <row r="85" spans="1:12" s="74" customFormat="1" ht="24.75" customHeight="1" x14ac:dyDescent="0.25">
      <c r="A85" s="80">
        <v>75</v>
      </c>
      <c r="B85" s="81" t="s">
        <v>205</v>
      </c>
      <c r="C85" s="81" t="s">
        <v>37</v>
      </c>
      <c r="D85" s="82">
        <v>0</v>
      </c>
      <c r="E85" s="81"/>
      <c r="F85" s="113">
        <v>70</v>
      </c>
      <c r="G85" s="114" t="s">
        <v>529</v>
      </c>
      <c r="H85" s="115" t="s">
        <v>159</v>
      </c>
      <c r="I85" s="112">
        <v>0</v>
      </c>
      <c r="J85" s="92"/>
      <c r="K85" s="92"/>
      <c r="L85" s="92"/>
    </row>
    <row r="86" spans="1:12" s="74" customFormat="1" ht="24.75" customHeight="1" x14ac:dyDescent="0.25">
      <c r="A86" s="80">
        <v>76</v>
      </c>
      <c r="B86" s="87" t="s">
        <v>204</v>
      </c>
      <c r="C86" s="87" t="s">
        <v>203</v>
      </c>
      <c r="D86" s="88">
        <v>0</v>
      </c>
      <c r="E86" s="89"/>
      <c r="F86" s="113" t="s">
        <v>499</v>
      </c>
      <c r="G86" s="114" t="s">
        <v>202</v>
      </c>
      <c r="H86" s="115" t="s">
        <v>159</v>
      </c>
      <c r="I86" s="112">
        <v>0</v>
      </c>
      <c r="J86" s="92"/>
      <c r="K86" s="92"/>
      <c r="L86" s="92"/>
    </row>
    <row r="87" spans="1:12" s="74" customFormat="1" ht="24.75" customHeight="1" x14ac:dyDescent="0.25">
      <c r="A87" s="75">
        <v>77</v>
      </c>
      <c r="B87" s="87" t="s">
        <v>201</v>
      </c>
      <c r="C87" s="87" t="s">
        <v>200</v>
      </c>
      <c r="D87" s="82">
        <v>0</v>
      </c>
      <c r="E87" s="86"/>
      <c r="F87" s="113" t="s">
        <v>499</v>
      </c>
      <c r="G87" s="114" t="s">
        <v>199</v>
      </c>
      <c r="H87" s="115" t="s">
        <v>159</v>
      </c>
      <c r="I87" s="112">
        <v>0</v>
      </c>
      <c r="J87" s="92"/>
      <c r="K87" s="92"/>
      <c r="L87" s="92"/>
    </row>
    <row r="88" spans="1:12" s="74" customFormat="1" ht="24.75" customHeight="1" x14ac:dyDescent="0.25">
      <c r="A88" s="80">
        <v>78</v>
      </c>
      <c r="B88" s="87" t="s">
        <v>38</v>
      </c>
      <c r="C88" s="87" t="s">
        <v>39</v>
      </c>
      <c r="D88" s="82">
        <v>0</v>
      </c>
      <c r="E88" s="81"/>
      <c r="F88" s="113">
        <v>0</v>
      </c>
      <c r="G88" s="114"/>
      <c r="H88" s="115" t="s">
        <v>158</v>
      </c>
      <c r="I88" s="112">
        <v>70</v>
      </c>
      <c r="J88" s="92"/>
      <c r="K88" s="92"/>
      <c r="L88" s="92"/>
    </row>
    <row r="89" spans="1:12" s="74" customFormat="1" ht="24.75" customHeight="1" x14ac:dyDescent="0.25">
      <c r="A89" s="80">
        <v>79</v>
      </c>
      <c r="B89" s="81" t="s">
        <v>198</v>
      </c>
      <c r="C89" s="81" t="s">
        <v>164</v>
      </c>
      <c r="D89" s="82">
        <v>0</v>
      </c>
      <c r="E89" s="86"/>
      <c r="F89" s="113" t="s">
        <v>499</v>
      </c>
      <c r="G89" s="114" t="s">
        <v>160</v>
      </c>
      <c r="H89" s="115" t="s">
        <v>159</v>
      </c>
      <c r="I89" s="112">
        <v>0</v>
      </c>
      <c r="J89" s="92"/>
      <c r="K89" s="92"/>
      <c r="L89" s="92"/>
    </row>
    <row r="90" spans="1:12" s="74" customFormat="1" ht="24.75" customHeight="1" x14ac:dyDescent="0.25">
      <c r="A90" s="80">
        <v>80</v>
      </c>
      <c r="B90" s="81" t="s">
        <v>197</v>
      </c>
      <c r="C90" s="81" t="s">
        <v>196</v>
      </c>
      <c r="D90" s="82">
        <v>0</v>
      </c>
      <c r="E90" s="86"/>
      <c r="F90" s="113">
        <v>0</v>
      </c>
      <c r="G90" s="117"/>
      <c r="H90" s="115" t="s">
        <v>159</v>
      </c>
      <c r="I90" s="112">
        <v>0</v>
      </c>
      <c r="J90" s="92"/>
      <c r="K90" s="92"/>
      <c r="L90" s="92"/>
    </row>
    <row r="91" spans="1:12" s="74" customFormat="1" ht="24.75" customHeight="1" x14ac:dyDescent="0.25">
      <c r="A91" s="80">
        <v>81</v>
      </c>
      <c r="B91" s="81" t="s">
        <v>195</v>
      </c>
      <c r="C91" s="81" t="s">
        <v>194</v>
      </c>
      <c r="D91" s="82">
        <v>0</v>
      </c>
      <c r="E91" s="86"/>
      <c r="F91" s="113">
        <v>0</v>
      </c>
      <c r="G91" s="114" t="s">
        <v>193</v>
      </c>
      <c r="H91" s="126" t="s">
        <v>159</v>
      </c>
      <c r="I91" s="112">
        <v>0</v>
      </c>
      <c r="J91" s="92"/>
      <c r="K91" s="92"/>
      <c r="L91" s="92"/>
    </row>
    <row r="92" spans="1:12" s="74" customFormat="1" ht="24.75" customHeight="1" x14ac:dyDescent="0.25">
      <c r="A92" s="80">
        <v>82</v>
      </c>
      <c r="B92" s="87" t="s">
        <v>97</v>
      </c>
      <c r="C92" s="87" t="s">
        <v>98</v>
      </c>
      <c r="D92" s="82">
        <v>0</v>
      </c>
      <c r="E92" s="86"/>
      <c r="F92" s="113">
        <v>0</v>
      </c>
      <c r="G92" s="114"/>
      <c r="H92" s="115" t="s">
        <v>158</v>
      </c>
      <c r="I92" s="112">
        <v>70</v>
      </c>
      <c r="J92" s="92"/>
      <c r="K92" s="92"/>
      <c r="L92" s="92"/>
    </row>
    <row r="93" spans="1:12" s="74" customFormat="1" ht="24.75" customHeight="1" x14ac:dyDescent="0.25">
      <c r="A93" s="75">
        <v>83</v>
      </c>
      <c r="B93" s="81" t="s">
        <v>99</v>
      </c>
      <c r="C93" s="81" t="s">
        <v>100</v>
      </c>
      <c r="D93" s="82">
        <v>0</v>
      </c>
      <c r="E93" s="81"/>
      <c r="F93" s="113">
        <v>65</v>
      </c>
      <c r="G93" s="114" t="s">
        <v>192</v>
      </c>
      <c r="H93" s="115" t="s">
        <v>159</v>
      </c>
      <c r="I93" s="112">
        <v>0</v>
      </c>
      <c r="J93" s="92"/>
      <c r="K93" s="92"/>
      <c r="L93" s="92"/>
    </row>
    <row r="94" spans="1:12" s="74" customFormat="1" ht="24.75" customHeight="1" x14ac:dyDescent="0.25">
      <c r="A94" s="80">
        <v>84</v>
      </c>
      <c r="B94" s="81" t="s">
        <v>40</v>
      </c>
      <c r="C94" s="81" t="s">
        <v>41</v>
      </c>
      <c r="D94" s="82">
        <v>0</v>
      </c>
      <c r="E94" s="86"/>
      <c r="F94" s="113">
        <v>0</v>
      </c>
      <c r="G94" s="117"/>
      <c r="H94" s="115" t="s">
        <v>158</v>
      </c>
      <c r="I94" s="112">
        <v>50</v>
      </c>
      <c r="J94" s="92"/>
      <c r="K94" s="92"/>
      <c r="L94" s="92"/>
    </row>
    <row r="95" spans="1:12" s="74" customFormat="1" ht="24.75" customHeight="1" x14ac:dyDescent="0.25">
      <c r="A95" s="80">
        <v>85</v>
      </c>
      <c r="B95" s="81" t="s">
        <v>101</v>
      </c>
      <c r="C95" s="81" t="s">
        <v>102</v>
      </c>
      <c r="D95" s="82">
        <v>0</v>
      </c>
      <c r="E95" s="81"/>
      <c r="F95" s="113">
        <v>50</v>
      </c>
      <c r="G95" s="114" t="s">
        <v>530</v>
      </c>
      <c r="H95" s="115" t="s">
        <v>159</v>
      </c>
      <c r="I95" s="112">
        <v>0</v>
      </c>
      <c r="J95" s="92"/>
      <c r="K95" s="92"/>
      <c r="L95" s="92"/>
    </row>
    <row r="96" spans="1:12" s="74" customFormat="1" ht="24.75" customHeight="1" x14ac:dyDescent="0.25">
      <c r="A96" s="80">
        <v>86</v>
      </c>
      <c r="B96" s="81" t="s">
        <v>580</v>
      </c>
      <c r="C96" s="81" t="s">
        <v>191</v>
      </c>
      <c r="D96" s="82">
        <v>0</v>
      </c>
      <c r="E96" s="81"/>
      <c r="F96" s="113">
        <v>50</v>
      </c>
      <c r="G96" s="114" t="s">
        <v>581</v>
      </c>
      <c r="H96" s="115" t="s">
        <v>159</v>
      </c>
      <c r="I96" s="112">
        <v>0</v>
      </c>
      <c r="J96" s="92"/>
      <c r="K96" s="92"/>
      <c r="L96" s="92"/>
    </row>
    <row r="97" spans="1:13" s="74" customFormat="1" ht="24.75" customHeight="1" x14ac:dyDescent="0.25">
      <c r="A97" s="80">
        <v>87</v>
      </c>
      <c r="B97" s="87" t="s">
        <v>103</v>
      </c>
      <c r="C97" s="87" t="s">
        <v>104</v>
      </c>
      <c r="D97" s="82">
        <v>0</v>
      </c>
      <c r="E97" s="87"/>
      <c r="F97" s="113">
        <v>50</v>
      </c>
      <c r="G97" s="114" t="s">
        <v>531</v>
      </c>
      <c r="H97" s="115" t="s">
        <v>159</v>
      </c>
      <c r="I97" s="112">
        <v>0</v>
      </c>
      <c r="J97" s="92"/>
      <c r="K97" s="92"/>
      <c r="L97" s="92"/>
    </row>
    <row r="98" spans="1:13" s="74" customFormat="1" ht="24.75" customHeight="1" x14ac:dyDescent="0.25">
      <c r="A98" s="75">
        <v>88</v>
      </c>
      <c r="B98" s="87" t="s">
        <v>582</v>
      </c>
      <c r="C98" s="87" t="s">
        <v>105</v>
      </c>
      <c r="D98" s="82">
        <v>0</v>
      </c>
      <c r="E98" s="81"/>
      <c r="F98" s="113">
        <v>50</v>
      </c>
      <c r="G98" s="114" t="s">
        <v>532</v>
      </c>
      <c r="H98" s="115" t="s">
        <v>159</v>
      </c>
      <c r="I98" s="112">
        <v>0</v>
      </c>
      <c r="J98" s="92"/>
      <c r="K98" s="92"/>
      <c r="L98" s="92"/>
    </row>
    <row r="99" spans="1:13" s="74" customFormat="1" ht="24.75" customHeight="1" x14ac:dyDescent="0.25">
      <c r="A99" s="80">
        <v>89</v>
      </c>
      <c r="B99" s="87" t="s">
        <v>190</v>
      </c>
      <c r="C99" s="87" t="s">
        <v>189</v>
      </c>
      <c r="D99" s="82">
        <v>0</v>
      </c>
      <c r="E99" s="81"/>
      <c r="F99" s="113">
        <v>0</v>
      </c>
      <c r="G99" s="114"/>
      <c r="H99" s="115" t="s">
        <v>158</v>
      </c>
      <c r="I99" s="112">
        <v>50</v>
      </c>
      <c r="J99" s="92"/>
      <c r="K99" s="92"/>
      <c r="L99" s="92"/>
    </row>
    <row r="100" spans="1:13" s="74" customFormat="1" ht="24.75" customHeight="1" x14ac:dyDescent="0.25">
      <c r="A100" s="80">
        <v>90</v>
      </c>
      <c r="B100" s="87" t="s">
        <v>188</v>
      </c>
      <c r="C100" s="87" t="s">
        <v>187</v>
      </c>
      <c r="D100" s="82">
        <v>0</v>
      </c>
      <c r="E100" s="81"/>
      <c r="F100" s="113">
        <v>50</v>
      </c>
      <c r="G100" s="114" t="s">
        <v>533</v>
      </c>
      <c r="H100" s="115" t="s">
        <v>159</v>
      </c>
      <c r="I100" s="112">
        <v>0</v>
      </c>
      <c r="J100" s="92"/>
      <c r="K100" s="92"/>
      <c r="L100" s="92"/>
    </row>
    <row r="101" spans="1:13" s="74" customFormat="1" ht="24.75" customHeight="1" x14ac:dyDescent="0.25">
      <c r="A101" s="80">
        <v>91</v>
      </c>
      <c r="B101" s="87" t="s">
        <v>186</v>
      </c>
      <c r="C101" s="87" t="s">
        <v>185</v>
      </c>
      <c r="D101" s="82">
        <v>0</v>
      </c>
      <c r="E101" s="89"/>
      <c r="F101" s="113">
        <v>70</v>
      </c>
      <c r="G101" s="124" t="s">
        <v>534</v>
      </c>
      <c r="H101" s="115" t="s">
        <v>159</v>
      </c>
      <c r="I101" s="112">
        <v>0</v>
      </c>
      <c r="J101" s="92"/>
      <c r="K101" s="92"/>
      <c r="L101" s="92"/>
    </row>
    <row r="102" spans="1:13" s="74" customFormat="1" ht="24.75" customHeight="1" x14ac:dyDescent="0.25">
      <c r="A102" s="80">
        <v>92</v>
      </c>
      <c r="B102" s="87" t="s">
        <v>184</v>
      </c>
      <c r="C102" s="87" t="s">
        <v>183</v>
      </c>
      <c r="D102" s="82">
        <v>0</v>
      </c>
      <c r="E102" s="89"/>
      <c r="F102" s="113" t="s">
        <v>535</v>
      </c>
      <c r="G102" s="124" t="s">
        <v>182</v>
      </c>
      <c r="H102" s="115" t="s">
        <v>159</v>
      </c>
      <c r="I102" s="112">
        <v>0</v>
      </c>
      <c r="J102" s="92"/>
      <c r="K102" s="92"/>
      <c r="L102" s="92"/>
    </row>
    <row r="103" spans="1:13" s="74" customFormat="1" ht="24.75" customHeight="1" x14ac:dyDescent="0.25">
      <c r="A103" s="80">
        <v>93</v>
      </c>
      <c r="B103" s="87" t="s">
        <v>42</v>
      </c>
      <c r="C103" s="87" t="s">
        <v>43</v>
      </c>
      <c r="D103" s="82">
        <v>0</v>
      </c>
      <c r="E103" s="87"/>
      <c r="F103" s="113">
        <v>70</v>
      </c>
      <c r="G103" s="114" t="s">
        <v>651</v>
      </c>
      <c r="H103" s="115" t="s">
        <v>159</v>
      </c>
      <c r="I103" s="112">
        <v>0</v>
      </c>
      <c r="J103" s="92"/>
      <c r="K103" s="92"/>
      <c r="L103" s="92"/>
    </row>
    <row r="104" spans="1:13" s="74" customFormat="1" ht="24.75" customHeight="1" x14ac:dyDescent="0.25">
      <c r="A104" s="75">
        <v>94</v>
      </c>
      <c r="B104" s="87" t="s">
        <v>181</v>
      </c>
      <c r="C104" s="87" t="s">
        <v>106</v>
      </c>
      <c r="D104" s="82">
        <v>0</v>
      </c>
      <c r="E104" s="81"/>
      <c r="F104" s="113">
        <v>0</v>
      </c>
      <c r="G104" s="114"/>
      <c r="H104" s="115" t="s">
        <v>158</v>
      </c>
      <c r="I104" s="112">
        <v>70</v>
      </c>
      <c r="J104" s="92"/>
      <c r="K104" s="92"/>
      <c r="L104" s="92"/>
    </row>
    <row r="105" spans="1:13" s="74" customFormat="1" ht="24.75" customHeight="1" x14ac:dyDescent="0.25">
      <c r="A105" s="80">
        <v>95</v>
      </c>
      <c r="B105" s="87" t="s">
        <v>180</v>
      </c>
      <c r="C105" s="87" t="s">
        <v>106</v>
      </c>
      <c r="D105" s="82">
        <v>0</v>
      </c>
      <c r="E105" s="81"/>
      <c r="F105" s="113">
        <v>0</v>
      </c>
      <c r="G105" s="114"/>
      <c r="H105" s="115" t="s">
        <v>158</v>
      </c>
      <c r="I105" s="112">
        <v>50</v>
      </c>
      <c r="J105" s="92"/>
      <c r="K105" s="92"/>
      <c r="L105" s="92"/>
    </row>
    <row r="106" spans="1:13" s="74" customFormat="1" ht="24.75" customHeight="1" x14ac:dyDescent="0.25">
      <c r="A106" s="80">
        <v>96</v>
      </c>
      <c r="B106" s="87" t="s">
        <v>107</v>
      </c>
      <c r="C106" s="87" t="s">
        <v>108</v>
      </c>
      <c r="D106" s="102">
        <v>70</v>
      </c>
      <c r="E106" s="92" t="s">
        <v>179</v>
      </c>
      <c r="F106" s="113">
        <v>0</v>
      </c>
      <c r="G106" s="114" t="s">
        <v>178</v>
      </c>
      <c r="H106" s="115" t="s">
        <v>158</v>
      </c>
      <c r="I106" s="112">
        <v>70</v>
      </c>
      <c r="J106" s="92"/>
      <c r="K106" s="92"/>
      <c r="L106" s="92"/>
    </row>
    <row r="107" spans="1:13" s="74" customFormat="1" ht="24.75" customHeight="1" x14ac:dyDescent="0.25">
      <c r="A107" s="80">
        <v>97</v>
      </c>
      <c r="B107" s="87" t="s">
        <v>177</v>
      </c>
      <c r="C107" s="87" t="s">
        <v>176</v>
      </c>
      <c r="D107" s="88">
        <v>0</v>
      </c>
      <c r="E107" s="89"/>
      <c r="F107" s="113">
        <v>0</v>
      </c>
      <c r="G107" s="114"/>
      <c r="H107" s="115" t="s">
        <v>158</v>
      </c>
      <c r="I107" s="112">
        <v>70</v>
      </c>
      <c r="J107" s="95"/>
      <c r="K107" s="92"/>
      <c r="L107" s="92"/>
      <c r="M107" s="92"/>
    </row>
    <row r="108" spans="1:13" s="74" customFormat="1" ht="24.75" customHeight="1" x14ac:dyDescent="0.25">
      <c r="A108" s="80">
        <v>98</v>
      </c>
      <c r="B108" s="87" t="s">
        <v>109</v>
      </c>
      <c r="C108" s="87" t="s">
        <v>110</v>
      </c>
      <c r="D108" s="88">
        <v>0</v>
      </c>
      <c r="E108" s="87"/>
      <c r="F108" s="113">
        <v>70</v>
      </c>
      <c r="G108" s="114" t="s">
        <v>536</v>
      </c>
      <c r="H108" s="115" t="s">
        <v>159</v>
      </c>
      <c r="I108" s="112">
        <v>0</v>
      </c>
      <c r="J108" s="92"/>
      <c r="K108" s="92"/>
      <c r="L108" s="92"/>
    </row>
    <row r="109" spans="1:13" s="74" customFormat="1" ht="24.75" customHeight="1" x14ac:dyDescent="0.25">
      <c r="A109" s="80">
        <v>99</v>
      </c>
      <c r="B109" s="87" t="s">
        <v>109</v>
      </c>
      <c r="C109" s="87" t="s">
        <v>175</v>
      </c>
      <c r="D109" s="88">
        <v>0</v>
      </c>
      <c r="E109" s="87"/>
      <c r="F109" s="113">
        <v>50</v>
      </c>
      <c r="G109" s="114" t="s">
        <v>537</v>
      </c>
      <c r="H109" s="115" t="s">
        <v>159</v>
      </c>
      <c r="I109" s="112">
        <v>0</v>
      </c>
      <c r="J109" s="92"/>
      <c r="K109" s="92"/>
      <c r="L109" s="92"/>
    </row>
    <row r="110" spans="1:13" s="74" customFormat="1" ht="24.75" customHeight="1" x14ac:dyDescent="0.25">
      <c r="A110" s="75">
        <v>100</v>
      </c>
      <c r="B110" s="87" t="s">
        <v>111</v>
      </c>
      <c r="C110" s="87" t="s">
        <v>112</v>
      </c>
      <c r="D110" s="88">
        <v>0</v>
      </c>
      <c r="E110" s="81"/>
      <c r="F110" s="113">
        <v>0</v>
      </c>
      <c r="G110" s="114"/>
      <c r="H110" s="115" t="s">
        <v>158</v>
      </c>
      <c r="I110" s="112">
        <v>70</v>
      </c>
      <c r="J110" s="92"/>
      <c r="K110" s="92"/>
      <c r="L110" s="92"/>
    </row>
    <row r="111" spans="1:13" s="74" customFormat="1" ht="24.75" customHeight="1" x14ac:dyDescent="0.25">
      <c r="A111" s="80">
        <v>101</v>
      </c>
      <c r="B111" s="87" t="s">
        <v>113</v>
      </c>
      <c r="C111" s="87" t="s">
        <v>114</v>
      </c>
      <c r="D111" s="88">
        <v>0</v>
      </c>
      <c r="E111" s="81"/>
      <c r="F111" s="113">
        <v>0</v>
      </c>
      <c r="G111" s="114"/>
      <c r="H111" s="115" t="s">
        <v>158</v>
      </c>
      <c r="I111" s="112">
        <v>70</v>
      </c>
      <c r="J111" s="92"/>
      <c r="K111" s="92"/>
      <c r="L111" s="92"/>
    </row>
    <row r="112" spans="1:13" s="74" customFormat="1" ht="24.75" customHeight="1" x14ac:dyDescent="0.25">
      <c r="A112" s="80">
        <v>102</v>
      </c>
      <c r="B112" s="87" t="s">
        <v>115</v>
      </c>
      <c r="C112" s="87" t="s">
        <v>116</v>
      </c>
      <c r="D112" s="88">
        <v>0</v>
      </c>
      <c r="E112" s="89"/>
      <c r="F112" s="113" t="s">
        <v>499</v>
      </c>
      <c r="G112" s="114" t="s">
        <v>174</v>
      </c>
      <c r="H112" s="115" t="s">
        <v>159</v>
      </c>
      <c r="I112" s="112">
        <v>0</v>
      </c>
      <c r="J112" s="92"/>
      <c r="K112" s="92"/>
      <c r="L112" s="92"/>
    </row>
    <row r="113" spans="1:12" s="74" customFormat="1" ht="24.75" customHeight="1" x14ac:dyDescent="0.25">
      <c r="A113" s="80">
        <v>103</v>
      </c>
      <c r="B113" s="87" t="s">
        <v>117</v>
      </c>
      <c r="C113" s="87" t="s">
        <v>118</v>
      </c>
      <c r="D113" s="99">
        <v>0</v>
      </c>
      <c r="E113" s="89"/>
      <c r="F113" s="113" t="s">
        <v>499</v>
      </c>
      <c r="G113" s="114" t="s">
        <v>173</v>
      </c>
      <c r="H113" s="115" t="s">
        <v>159</v>
      </c>
      <c r="I113" s="112">
        <v>0</v>
      </c>
      <c r="J113" s="79"/>
      <c r="K113" s="79"/>
      <c r="L113" s="79"/>
    </row>
    <row r="114" spans="1:12" s="74" customFormat="1" ht="24.75" customHeight="1" x14ac:dyDescent="0.25">
      <c r="A114" s="80">
        <v>104</v>
      </c>
      <c r="B114" s="87" t="s">
        <v>119</v>
      </c>
      <c r="C114" s="97" t="s">
        <v>120</v>
      </c>
      <c r="D114" s="103">
        <v>100</v>
      </c>
      <c r="E114" s="73" t="s">
        <v>172</v>
      </c>
      <c r="F114" s="113">
        <v>70</v>
      </c>
      <c r="G114" s="124" t="s">
        <v>325</v>
      </c>
      <c r="H114" s="115" t="s">
        <v>159</v>
      </c>
      <c r="I114" s="112">
        <v>0</v>
      </c>
      <c r="J114" s="79"/>
      <c r="K114" s="79"/>
      <c r="L114" s="79"/>
    </row>
    <row r="115" spans="1:12" s="74" customFormat="1" ht="24.75" customHeight="1" x14ac:dyDescent="0.25">
      <c r="A115" s="80">
        <v>105</v>
      </c>
      <c r="B115" s="87" t="s">
        <v>171</v>
      </c>
      <c r="C115" s="87" t="s">
        <v>44</v>
      </c>
      <c r="D115" s="101">
        <v>0</v>
      </c>
      <c r="E115" s="89"/>
      <c r="F115" s="113" t="s">
        <v>499</v>
      </c>
      <c r="G115" s="114" t="s">
        <v>170</v>
      </c>
      <c r="H115" s="115" t="s">
        <v>158</v>
      </c>
      <c r="I115" s="112">
        <v>150</v>
      </c>
      <c r="J115" s="73"/>
      <c r="K115" s="73"/>
      <c r="L115" s="73"/>
    </row>
    <row r="116" spans="1:12" s="74" customFormat="1" ht="24.75" customHeight="1" x14ac:dyDescent="0.25">
      <c r="A116" s="75">
        <v>106</v>
      </c>
      <c r="B116" s="87" t="s">
        <v>121</v>
      </c>
      <c r="C116" s="87" t="s">
        <v>26</v>
      </c>
      <c r="D116" s="88">
        <v>0</v>
      </c>
      <c r="E116" s="87"/>
      <c r="F116" s="113">
        <v>0</v>
      </c>
      <c r="G116" s="114"/>
      <c r="H116" s="115" t="s">
        <v>158</v>
      </c>
      <c r="I116" s="112">
        <v>70</v>
      </c>
      <c r="J116" s="79"/>
      <c r="K116" s="79"/>
      <c r="L116" s="79"/>
    </row>
    <row r="117" spans="1:12" s="74" customFormat="1" ht="24.75" customHeight="1" x14ac:dyDescent="0.25">
      <c r="A117" s="80">
        <v>107</v>
      </c>
      <c r="B117" s="87" t="s">
        <v>169</v>
      </c>
      <c r="C117" s="87" t="s">
        <v>168</v>
      </c>
      <c r="D117" s="88">
        <v>0</v>
      </c>
      <c r="E117" s="89"/>
      <c r="F117" s="113" t="s">
        <v>499</v>
      </c>
      <c r="G117" s="114" t="s">
        <v>167</v>
      </c>
      <c r="H117" s="115" t="s">
        <v>159</v>
      </c>
      <c r="I117" s="112">
        <v>0</v>
      </c>
      <c r="J117" s="92"/>
      <c r="K117" s="92"/>
      <c r="L117" s="92"/>
    </row>
    <row r="118" spans="1:12" s="74" customFormat="1" ht="24.75" customHeight="1" x14ac:dyDescent="0.25">
      <c r="A118" s="80">
        <v>108</v>
      </c>
      <c r="B118" s="87" t="s">
        <v>122</v>
      </c>
      <c r="C118" s="87" t="s">
        <v>123</v>
      </c>
      <c r="D118" s="82">
        <v>0</v>
      </c>
      <c r="E118" s="81"/>
      <c r="F118" s="113">
        <v>70</v>
      </c>
      <c r="G118" s="114" t="s">
        <v>538</v>
      </c>
      <c r="H118" s="115" t="s">
        <v>159</v>
      </c>
      <c r="I118" s="112">
        <v>0</v>
      </c>
      <c r="J118" s="73"/>
      <c r="K118" s="73"/>
      <c r="L118" s="73"/>
    </row>
    <row r="119" spans="1:12" s="74" customFormat="1" ht="24.75" customHeight="1" x14ac:dyDescent="0.25">
      <c r="A119" s="80">
        <v>109</v>
      </c>
      <c r="B119" s="87" t="s">
        <v>166</v>
      </c>
      <c r="C119" s="87" t="s">
        <v>165</v>
      </c>
      <c r="D119" s="88">
        <v>0</v>
      </c>
      <c r="E119" s="81"/>
      <c r="F119" s="113">
        <v>50</v>
      </c>
      <c r="G119" s="114" t="s">
        <v>538</v>
      </c>
      <c r="H119" s="115" t="s">
        <v>159</v>
      </c>
      <c r="I119" s="112">
        <v>0</v>
      </c>
      <c r="J119" s="92"/>
      <c r="K119" s="92"/>
      <c r="L119" s="92"/>
    </row>
    <row r="120" spans="1:12" s="74" customFormat="1" ht="24.75" customHeight="1" x14ac:dyDescent="0.25">
      <c r="A120" s="80">
        <v>110</v>
      </c>
      <c r="B120" s="81" t="s">
        <v>628</v>
      </c>
      <c r="C120" s="81" t="s">
        <v>164</v>
      </c>
      <c r="D120" s="88">
        <v>0</v>
      </c>
      <c r="E120" s="86"/>
      <c r="F120" s="113">
        <v>70</v>
      </c>
      <c r="G120" s="114" t="s">
        <v>490</v>
      </c>
      <c r="H120" s="115" t="s">
        <v>159</v>
      </c>
      <c r="I120" s="112">
        <v>0</v>
      </c>
      <c r="J120" s="92"/>
      <c r="K120" s="92"/>
      <c r="L120" s="92"/>
    </row>
    <row r="121" spans="1:12" s="74" customFormat="1" ht="24.75" customHeight="1" x14ac:dyDescent="0.25">
      <c r="A121" s="80">
        <v>111</v>
      </c>
      <c r="B121" s="81" t="s">
        <v>163</v>
      </c>
      <c r="C121" s="81" t="s">
        <v>162</v>
      </c>
      <c r="D121" s="88">
        <v>0</v>
      </c>
      <c r="E121" s="86"/>
      <c r="F121" s="113">
        <v>70</v>
      </c>
      <c r="G121" s="114" t="s">
        <v>1</v>
      </c>
      <c r="H121" s="115" t="s">
        <v>159</v>
      </c>
      <c r="I121" s="112">
        <v>0</v>
      </c>
      <c r="J121" s="92"/>
      <c r="K121" s="92"/>
      <c r="L121" s="92"/>
    </row>
    <row r="122" spans="1:12" s="74" customFormat="1" ht="24.75" customHeight="1" x14ac:dyDescent="0.25">
      <c r="A122" s="75">
        <v>112</v>
      </c>
      <c r="B122" s="81" t="s">
        <v>45</v>
      </c>
      <c r="C122" s="81" t="s">
        <v>46</v>
      </c>
      <c r="D122" s="82">
        <v>0</v>
      </c>
      <c r="E122" s="86"/>
      <c r="F122" s="113">
        <v>0</v>
      </c>
      <c r="G122" s="114"/>
      <c r="H122" s="115" t="s">
        <v>158</v>
      </c>
      <c r="I122" s="112">
        <v>70</v>
      </c>
      <c r="J122" s="92"/>
      <c r="K122" s="92"/>
      <c r="L122" s="92"/>
    </row>
    <row r="123" spans="1:12" s="74" customFormat="1" ht="24.75" customHeight="1" x14ac:dyDescent="0.25">
      <c r="A123" s="80">
        <v>113</v>
      </c>
      <c r="B123" s="104" t="s">
        <v>161</v>
      </c>
      <c r="C123" s="104" t="s">
        <v>123</v>
      </c>
      <c r="D123" s="88">
        <v>0</v>
      </c>
      <c r="E123" s="89"/>
      <c r="F123" s="113">
        <v>267.3</v>
      </c>
      <c r="G123" s="114" t="s">
        <v>539</v>
      </c>
      <c r="H123" s="115" t="s">
        <v>159</v>
      </c>
      <c r="I123" s="112">
        <v>0</v>
      </c>
      <c r="J123" s="92"/>
      <c r="K123" s="92"/>
      <c r="L123" s="92"/>
    </row>
    <row r="124" spans="1:12" s="74" customFormat="1" ht="24.75" customHeight="1" x14ac:dyDescent="0.25">
      <c r="A124" s="80">
        <v>114</v>
      </c>
      <c r="B124" s="104" t="s">
        <v>47</v>
      </c>
      <c r="C124" s="104" t="s">
        <v>124</v>
      </c>
      <c r="D124" s="88">
        <v>0</v>
      </c>
      <c r="E124" s="81"/>
      <c r="F124" s="113">
        <v>40</v>
      </c>
      <c r="G124" s="114" t="s">
        <v>692</v>
      </c>
      <c r="H124" s="115" t="s">
        <v>158</v>
      </c>
      <c r="I124" s="112">
        <v>30</v>
      </c>
      <c r="J124" s="92"/>
      <c r="K124" s="92"/>
      <c r="L124" s="92"/>
    </row>
    <row r="125" spans="1:12" s="74" customFormat="1" ht="24.75" customHeight="1" x14ac:dyDescent="0.25">
      <c r="A125" s="80">
        <v>115</v>
      </c>
      <c r="B125" s="105" t="s">
        <v>48</v>
      </c>
      <c r="C125" s="105" t="s">
        <v>49</v>
      </c>
      <c r="D125" s="88">
        <v>0</v>
      </c>
      <c r="E125" s="81"/>
      <c r="F125" s="113" t="s">
        <v>499</v>
      </c>
      <c r="G125" s="114" t="s">
        <v>160</v>
      </c>
      <c r="H125" s="115" t="s">
        <v>159</v>
      </c>
      <c r="I125" s="112">
        <v>0</v>
      </c>
      <c r="J125" s="92"/>
      <c r="K125" s="92"/>
      <c r="L125" s="92"/>
    </row>
    <row r="126" spans="1:12" s="74" customFormat="1" ht="24.75" customHeight="1" x14ac:dyDescent="0.25">
      <c r="A126" s="80">
        <v>116</v>
      </c>
      <c r="B126" s="81" t="s">
        <v>50</v>
      </c>
      <c r="C126" s="105" t="s">
        <v>51</v>
      </c>
      <c r="D126" s="96">
        <v>0</v>
      </c>
      <c r="E126" s="105"/>
      <c r="F126" s="127">
        <v>0</v>
      </c>
      <c r="G126" s="128"/>
      <c r="H126" s="115" t="s">
        <v>158</v>
      </c>
      <c r="I126" s="132">
        <v>70</v>
      </c>
      <c r="J126" s="92"/>
      <c r="K126" s="92"/>
      <c r="L126" s="92"/>
    </row>
    <row r="127" spans="1:12" s="74" customFormat="1" ht="24.75" customHeight="1" x14ac:dyDescent="0.25">
      <c r="A127" s="106"/>
      <c r="B127" s="106"/>
      <c r="C127" s="129" t="s">
        <v>157</v>
      </c>
      <c r="D127" s="130">
        <f>SUM(D11:D126)</f>
        <v>575</v>
      </c>
      <c r="E127" s="131"/>
      <c r="F127" s="129" t="s">
        <v>156</v>
      </c>
      <c r="G127" s="130">
        <f>SUM(F11:F126)</f>
        <v>3543.3</v>
      </c>
      <c r="H127" s="92"/>
      <c r="I127" s="133">
        <f>SUM(I11:I126)</f>
        <v>2905</v>
      </c>
      <c r="J127" s="134" t="s">
        <v>18</v>
      </c>
    </row>
    <row r="128" spans="1:12" x14ac:dyDescent="0.2">
      <c r="A128" s="39"/>
      <c r="B128" s="39"/>
      <c r="C128" s="39"/>
      <c r="D128" s="42"/>
      <c r="E128" s="42"/>
      <c r="F128" s="41"/>
      <c r="G128" s="40"/>
      <c r="H128" s="39"/>
      <c r="I128" s="39"/>
      <c r="J128" s="39"/>
    </row>
    <row r="129" spans="1:10" x14ac:dyDescent="0.2">
      <c r="A129" s="39"/>
      <c r="B129" s="39"/>
      <c r="C129" s="39"/>
      <c r="D129" s="42"/>
      <c r="E129" s="42"/>
      <c r="F129" s="41"/>
      <c r="G129" s="40"/>
      <c r="H129" s="39"/>
      <c r="I129" s="39"/>
      <c r="J129" s="39"/>
    </row>
    <row r="130" spans="1:10" x14ac:dyDescent="0.2">
      <c r="B130" s="35" t="s">
        <v>155</v>
      </c>
    </row>
    <row r="131" spans="1:10" x14ac:dyDescent="0.2">
      <c r="B131" s="38" t="s">
        <v>154</v>
      </c>
      <c r="C131" s="37"/>
      <c r="D131" s="36">
        <v>200</v>
      </c>
      <c r="E131" s="35"/>
    </row>
    <row r="132" spans="1:10" x14ac:dyDescent="0.2">
      <c r="B132" s="38" t="s">
        <v>153</v>
      </c>
      <c r="C132" s="37"/>
      <c r="D132" s="36">
        <v>70</v>
      </c>
      <c r="E132" s="35"/>
    </row>
    <row r="133" spans="1:10" x14ac:dyDescent="0.2">
      <c r="B133" s="38" t="s">
        <v>152</v>
      </c>
      <c r="C133" s="37"/>
      <c r="D133" s="36">
        <v>100</v>
      </c>
      <c r="E133" s="35"/>
    </row>
    <row r="135" spans="1:10" x14ac:dyDescent="0.2">
      <c r="B135" s="284" t="s">
        <v>701</v>
      </c>
    </row>
  </sheetData>
  <mergeCells count="7">
    <mergeCell ref="I9:I10"/>
    <mergeCell ref="D9:D10"/>
    <mergeCell ref="A9:A10"/>
    <mergeCell ref="E9:E10"/>
    <mergeCell ref="F9:F10"/>
    <mergeCell ref="G9:G10"/>
    <mergeCell ref="H9:H10"/>
  </mergeCells>
  <pageMargins left="0.7" right="0.7" top="0.75" bottom="0.75" header="0.3" footer="0.3"/>
  <pageSetup paperSize="9" scale="92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M237"/>
  <sheetViews>
    <sheetView topLeftCell="A212" zoomScale="90" zoomScaleNormal="90" workbookViewId="0">
      <selection activeCell="C216" sqref="C216"/>
    </sheetView>
  </sheetViews>
  <sheetFormatPr baseColWidth="10" defaultRowHeight="15" x14ac:dyDescent="0.25"/>
  <cols>
    <col min="1" max="1" width="13.28515625" customWidth="1"/>
    <col min="2" max="2" width="31.42578125" customWidth="1"/>
    <col min="3" max="3" width="12.42578125" customWidth="1"/>
    <col min="4" max="4" width="19.140625" customWidth="1"/>
    <col min="5" max="5" width="17.85546875" customWidth="1"/>
    <col min="6" max="6" width="19.7109375" bestFit="1" customWidth="1"/>
    <col min="7" max="7" width="24.5703125" bestFit="1" customWidth="1"/>
    <col min="8" max="8" width="20.7109375" customWidth="1"/>
    <col min="9" max="9" width="21.5703125" customWidth="1"/>
    <col min="10" max="10" width="13.140625" bestFit="1" customWidth="1"/>
    <col min="12" max="12" width="12.85546875" customWidth="1"/>
    <col min="13" max="13" width="30.140625" customWidth="1"/>
    <col min="14" max="14" width="31.28515625" bestFit="1" customWidth="1"/>
    <col min="15" max="15" width="11.42578125" customWidth="1"/>
  </cols>
  <sheetData>
    <row r="1" spans="1:13" x14ac:dyDescent="0.25">
      <c r="F1" s="425"/>
      <c r="G1" s="425"/>
      <c r="H1" s="31"/>
      <c r="I1" s="31"/>
      <c r="J1" s="31"/>
    </row>
    <row r="2" spans="1:13" ht="70.5" customHeight="1" x14ac:dyDescent="0.25">
      <c r="A2" s="426" t="s">
        <v>646</v>
      </c>
      <c r="B2" s="427"/>
      <c r="C2" s="427"/>
      <c r="D2" s="427"/>
      <c r="E2" s="427"/>
      <c r="F2" s="427"/>
      <c r="G2" s="427"/>
      <c r="H2" s="427"/>
      <c r="I2" s="427"/>
      <c r="J2" s="427"/>
      <c r="K2" s="427"/>
      <c r="L2" s="427"/>
      <c r="M2" s="427"/>
    </row>
    <row r="3" spans="1:13" s="7" customFormat="1" ht="27.75" customHeight="1" x14ac:dyDescent="0.25">
      <c r="A3" s="135" t="s">
        <v>13</v>
      </c>
      <c r="B3" s="163" t="s">
        <v>52</v>
      </c>
      <c r="C3" s="163" t="s">
        <v>378</v>
      </c>
      <c r="D3" s="163" t="s">
        <v>377</v>
      </c>
      <c r="E3" s="163" t="s">
        <v>376</v>
      </c>
      <c r="F3" s="163" t="s">
        <v>1</v>
      </c>
      <c r="G3" s="163" t="s">
        <v>2</v>
      </c>
      <c r="H3" s="163" t="s">
        <v>375</v>
      </c>
      <c r="I3" s="163" t="s">
        <v>318</v>
      </c>
      <c r="J3" s="163" t="s">
        <v>151</v>
      </c>
      <c r="K3" s="163" t="s">
        <v>374</v>
      </c>
      <c r="L3" s="174" t="s">
        <v>373</v>
      </c>
      <c r="M3" s="163" t="s">
        <v>643</v>
      </c>
    </row>
    <row r="4" spans="1:13" s="7" customFormat="1" ht="27.75" customHeight="1" x14ac:dyDescent="0.25">
      <c r="A4" s="136" t="s">
        <v>488</v>
      </c>
      <c r="B4" s="137" t="s">
        <v>474</v>
      </c>
      <c r="C4" s="138">
        <v>11</v>
      </c>
      <c r="D4" s="139">
        <v>6</v>
      </c>
      <c r="E4" s="140">
        <f>C4*Tabla14[[#This Row],[PRECIO UNITARIO]]</f>
        <v>66</v>
      </c>
      <c r="F4" s="139">
        <v>0</v>
      </c>
      <c r="G4" s="140">
        <v>66</v>
      </c>
      <c r="H4" s="140">
        <f t="shared" ref="H4:H67" si="0">F4+G4</f>
        <v>66</v>
      </c>
      <c r="I4" s="139" t="str">
        <f t="shared" ref="I4:I36" si="1">IF((E4=H4),"CANCELADO","SALDO PENDIENTE")</f>
        <v>CANCELADO</v>
      </c>
      <c r="J4" s="139">
        <f>Tabla14[[#This Row],[VALOR A PAGAR]]-Tabla14[[#This Row],[VALOR CANCELADO]]</f>
        <v>0</v>
      </c>
      <c r="K4" s="139">
        <f>Tabla14[[#This Row],[CANT.]]*2</f>
        <v>22</v>
      </c>
      <c r="L4" s="139">
        <f t="shared" ref="L4:L35" si="2">E4-K4</f>
        <v>44</v>
      </c>
      <c r="M4" s="168" t="s">
        <v>489</v>
      </c>
    </row>
    <row r="5" spans="1:13" s="7" customFormat="1" ht="27.75" customHeight="1" x14ac:dyDescent="0.25">
      <c r="A5" s="141">
        <v>45307</v>
      </c>
      <c r="B5" s="142" t="s">
        <v>495</v>
      </c>
      <c r="C5" s="143">
        <v>13</v>
      </c>
      <c r="D5" s="144">
        <v>6</v>
      </c>
      <c r="E5" s="145">
        <f>C5*Tabla14[[#This Row],[PRECIO UNITARIO]]</f>
        <v>78</v>
      </c>
      <c r="F5" s="144">
        <v>0</v>
      </c>
      <c r="G5" s="145">
        <v>78</v>
      </c>
      <c r="H5" s="145">
        <f t="shared" si="0"/>
        <v>78</v>
      </c>
      <c r="I5" s="144" t="str">
        <f t="shared" si="1"/>
        <v>CANCELADO</v>
      </c>
      <c r="J5" s="144">
        <f>Tabla14[[#This Row],[VALOR A PAGAR]]-Tabla14[[#This Row],[VALOR CANCELADO]]</f>
        <v>0</v>
      </c>
      <c r="K5" s="144">
        <f>Tabla14[[#This Row],[CANT.]]*2</f>
        <v>26</v>
      </c>
      <c r="L5" s="144">
        <f t="shared" si="2"/>
        <v>52</v>
      </c>
      <c r="M5" s="168" t="s">
        <v>496</v>
      </c>
    </row>
    <row r="6" spans="1:13" s="7" customFormat="1" ht="27.75" customHeight="1" x14ac:dyDescent="0.25">
      <c r="A6" s="146">
        <v>45326</v>
      </c>
      <c r="B6" s="147" t="s">
        <v>474</v>
      </c>
      <c r="C6" s="148">
        <v>5</v>
      </c>
      <c r="D6" s="149">
        <v>6</v>
      </c>
      <c r="E6" s="150">
        <f>C6*Tabla14[[#This Row],[PRECIO UNITARIO]]</f>
        <v>30</v>
      </c>
      <c r="F6" s="149">
        <v>0</v>
      </c>
      <c r="G6" s="150">
        <v>30</v>
      </c>
      <c r="H6" s="149">
        <f t="shared" si="0"/>
        <v>30</v>
      </c>
      <c r="I6" s="149" t="str">
        <f t="shared" si="1"/>
        <v>CANCELADO</v>
      </c>
      <c r="J6" s="149">
        <f>Tabla14[[#This Row],[VALOR A PAGAR]]-Tabla14[[#This Row],[VALOR CANCELADO]]</f>
        <v>0</v>
      </c>
      <c r="K6" s="149">
        <f>Tabla14[[#This Row],[CANT.]]*2</f>
        <v>10</v>
      </c>
      <c r="L6" s="149">
        <f t="shared" si="2"/>
        <v>20</v>
      </c>
      <c r="M6" s="169"/>
    </row>
    <row r="7" spans="1:13" s="7" customFormat="1" ht="27.75" customHeight="1" x14ac:dyDescent="0.25">
      <c r="A7" s="146">
        <v>45330</v>
      </c>
      <c r="B7" s="147" t="s">
        <v>349</v>
      </c>
      <c r="C7" s="148">
        <v>3</v>
      </c>
      <c r="D7" s="149">
        <v>6</v>
      </c>
      <c r="E7" s="150">
        <f>C7*Tabla14[[#This Row],[PRECIO UNITARIO]]</f>
        <v>18</v>
      </c>
      <c r="F7" s="149">
        <v>0</v>
      </c>
      <c r="G7" s="150">
        <v>18</v>
      </c>
      <c r="H7" s="149">
        <f t="shared" si="0"/>
        <v>18</v>
      </c>
      <c r="I7" s="149" t="str">
        <f t="shared" si="1"/>
        <v>CANCELADO</v>
      </c>
      <c r="J7" s="149">
        <f>Tabla14[[#This Row],[VALOR A PAGAR]]-Tabla14[[#This Row],[VALOR CANCELADO]]</f>
        <v>0</v>
      </c>
      <c r="K7" s="149">
        <f>Tabla14[[#This Row],[CANT.]]*2</f>
        <v>6</v>
      </c>
      <c r="L7" s="149">
        <f t="shared" si="2"/>
        <v>12</v>
      </c>
      <c r="M7" s="169"/>
    </row>
    <row r="8" spans="1:13" s="7" customFormat="1" ht="27.75" customHeight="1" x14ac:dyDescent="0.25">
      <c r="A8" s="146">
        <v>45365</v>
      </c>
      <c r="B8" s="30" t="s">
        <v>475</v>
      </c>
      <c r="C8" s="30">
        <v>4</v>
      </c>
      <c r="D8" s="149">
        <v>6</v>
      </c>
      <c r="E8" s="150">
        <f>C8*Tabla14[[#This Row],[PRECIO UNITARIO]]</f>
        <v>24</v>
      </c>
      <c r="F8" s="149">
        <v>0</v>
      </c>
      <c r="G8" s="150">
        <v>24</v>
      </c>
      <c r="H8" s="150">
        <f t="shared" si="0"/>
        <v>24</v>
      </c>
      <c r="I8" s="149" t="str">
        <f t="shared" si="1"/>
        <v>CANCELADO</v>
      </c>
      <c r="J8" s="149">
        <f>Tabla14[[#This Row],[VALOR A PAGAR]]-Tabla14[[#This Row],[VALOR CANCELADO]]</f>
        <v>0</v>
      </c>
      <c r="K8" s="149">
        <f>Tabla14[[#This Row],[CANT.]]*2</f>
        <v>8</v>
      </c>
      <c r="L8" s="149">
        <f t="shared" si="2"/>
        <v>16</v>
      </c>
      <c r="M8" s="170"/>
    </row>
    <row r="9" spans="1:13" s="7" customFormat="1" ht="27.75" customHeight="1" x14ac:dyDescent="0.25">
      <c r="A9" s="146">
        <v>45365</v>
      </c>
      <c r="B9" s="30" t="s">
        <v>402</v>
      </c>
      <c r="C9" s="30">
        <v>3</v>
      </c>
      <c r="D9" s="149">
        <v>6</v>
      </c>
      <c r="E9" s="150">
        <f>C9*Tabla14[[#This Row],[PRECIO UNITARIO]]</f>
        <v>18</v>
      </c>
      <c r="F9" s="149">
        <v>0</v>
      </c>
      <c r="G9" s="150">
        <v>18</v>
      </c>
      <c r="H9" s="150">
        <f t="shared" si="0"/>
        <v>18</v>
      </c>
      <c r="I9" s="149" t="str">
        <f t="shared" si="1"/>
        <v>CANCELADO</v>
      </c>
      <c r="J9" s="149">
        <f>Tabla14[[#This Row],[VALOR A PAGAR]]-Tabla14[[#This Row],[VALOR CANCELADO]]</f>
        <v>0</v>
      </c>
      <c r="K9" s="149">
        <f>Tabla14[[#This Row],[CANT.]]*2</f>
        <v>6</v>
      </c>
      <c r="L9" s="149">
        <f t="shared" si="2"/>
        <v>12</v>
      </c>
      <c r="M9" s="170"/>
    </row>
    <row r="10" spans="1:13" s="7" customFormat="1" ht="27.75" customHeight="1" x14ac:dyDescent="0.25">
      <c r="A10" s="146">
        <v>45366</v>
      </c>
      <c r="B10" s="30" t="s">
        <v>359</v>
      </c>
      <c r="C10" s="30">
        <v>2</v>
      </c>
      <c r="D10" s="149">
        <v>6</v>
      </c>
      <c r="E10" s="150">
        <f>C10*Tabla14[[#This Row],[PRECIO UNITARIO]]</f>
        <v>12</v>
      </c>
      <c r="F10" s="149">
        <v>12</v>
      </c>
      <c r="G10" s="150">
        <v>0</v>
      </c>
      <c r="H10" s="149">
        <f t="shared" si="0"/>
        <v>12</v>
      </c>
      <c r="I10" s="149" t="str">
        <f t="shared" si="1"/>
        <v>CANCELADO</v>
      </c>
      <c r="J10" s="149">
        <f>Tabla14[[#This Row],[VALOR A PAGAR]]-Tabla14[[#This Row],[VALOR CANCELADO]]</f>
        <v>0</v>
      </c>
      <c r="K10" s="149">
        <f>Tabla14[[#This Row],[CANT.]]*2</f>
        <v>4</v>
      </c>
      <c r="L10" s="149">
        <f t="shared" si="2"/>
        <v>8</v>
      </c>
      <c r="M10" s="170"/>
    </row>
    <row r="11" spans="1:13" s="7" customFormat="1" ht="27.75" customHeight="1" x14ac:dyDescent="0.25">
      <c r="A11" s="146">
        <v>45366</v>
      </c>
      <c r="B11" s="30" t="s">
        <v>368</v>
      </c>
      <c r="C11" s="30">
        <v>38</v>
      </c>
      <c r="D11" s="149">
        <v>6</v>
      </c>
      <c r="E11" s="150">
        <f>C11*Tabla14[[#This Row],[PRECIO UNITARIO]]</f>
        <v>228</v>
      </c>
      <c r="F11" s="149">
        <v>0</v>
      </c>
      <c r="G11" s="150">
        <v>228</v>
      </c>
      <c r="H11" s="150">
        <f t="shared" si="0"/>
        <v>228</v>
      </c>
      <c r="I11" s="149" t="str">
        <f t="shared" si="1"/>
        <v>CANCELADO</v>
      </c>
      <c r="J11" s="149">
        <f>Tabla14[[#This Row],[VALOR A PAGAR]]-Tabla14[[#This Row],[VALOR CANCELADO]]</f>
        <v>0</v>
      </c>
      <c r="K11" s="149">
        <f>Tabla14[[#This Row],[CANT.]]*2</f>
        <v>76</v>
      </c>
      <c r="L11" s="149">
        <f t="shared" si="2"/>
        <v>152</v>
      </c>
      <c r="M11" s="170"/>
    </row>
    <row r="12" spans="1:13" s="7" customFormat="1" ht="27.75" customHeight="1" x14ac:dyDescent="0.25">
      <c r="A12" s="146">
        <v>45366</v>
      </c>
      <c r="B12" s="147" t="s">
        <v>351</v>
      </c>
      <c r="C12" s="148">
        <v>2</v>
      </c>
      <c r="D12" s="149">
        <v>6</v>
      </c>
      <c r="E12" s="150">
        <f>C12*Tabla14[[#This Row],[PRECIO UNITARIO]]</f>
        <v>12</v>
      </c>
      <c r="F12" s="149">
        <v>0</v>
      </c>
      <c r="G12" s="150">
        <v>12</v>
      </c>
      <c r="H12" s="150">
        <f t="shared" si="0"/>
        <v>12</v>
      </c>
      <c r="I12" s="149" t="str">
        <f t="shared" si="1"/>
        <v>CANCELADO</v>
      </c>
      <c r="J12" s="149">
        <f>Tabla14[[#This Row],[VALOR A PAGAR]]-Tabla14[[#This Row],[VALOR CANCELADO]]</f>
        <v>0</v>
      </c>
      <c r="K12" s="149">
        <f>Tabla14[[#This Row],[CANT.]]*2</f>
        <v>4</v>
      </c>
      <c r="L12" s="149">
        <f t="shared" si="2"/>
        <v>8</v>
      </c>
      <c r="M12" s="170"/>
    </row>
    <row r="13" spans="1:13" s="7" customFormat="1" ht="27.75" customHeight="1" x14ac:dyDescent="0.25">
      <c r="A13" s="146">
        <v>45369</v>
      </c>
      <c r="B13" s="147" t="s">
        <v>370</v>
      </c>
      <c r="C13" s="148">
        <v>20</v>
      </c>
      <c r="D13" s="149">
        <v>6</v>
      </c>
      <c r="E13" s="150">
        <f>C13*Tabla14[[#This Row],[PRECIO UNITARIO]]</f>
        <v>120</v>
      </c>
      <c r="F13" s="149">
        <v>0</v>
      </c>
      <c r="G13" s="150">
        <v>120</v>
      </c>
      <c r="H13" s="149">
        <f t="shared" si="0"/>
        <v>120</v>
      </c>
      <c r="I13" s="149" t="str">
        <f t="shared" si="1"/>
        <v>CANCELADO</v>
      </c>
      <c r="J13" s="149">
        <f>Tabla14[[#This Row],[VALOR A PAGAR]]-Tabla14[[#This Row],[VALOR CANCELADO]]</f>
        <v>0</v>
      </c>
      <c r="K13" s="149">
        <f>Tabla14[[#This Row],[CANT.]]*2</f>
        <v>40</v>
      </c>
      <c r="L13" s="149">
        <f t="shared" si="2"/>
        <v>80</v>
      </c>
      <c r="M13" s="170"/>
    </row>
    <row r="14" spans="1:13" s="7" customFormat="1" ht="27.75" customHeight="1" x14ac:dyDescent="0.25">
      <c r="A14" s="146">
        <v>45369</v>
      </c>
      <c r="B14" s="30" t="s">
        <v>336</v>
      </c>
      <c r="C14" s="30">
        <v>3</v>
      </c>
      <c r="D14" s="149">
        <v>6</v>
      </c>
      <c r="E14" s="150">
        <f>C14*Tabla14[[#This Row],[PRECIO UNITARIO]]</f>
        <v>18</v>
      </c>
      <c r="F14" s="149">
        <v>0</v>
      </c>
      <c r="G14" s="150">
        <v>18</v>
      </c>
      <c r="H14" s="149">
        <f t="shared" si="0"/>
        <v>18</v>
      </c>
      <c r="I14" s="149" t="str">
        <f t="shared" si="1"/>
        <v>CANCELADO</v>
      </c>
      <c r="J14" s="149">
        <f>Tabla14[[#This Row],[VALOR A PAGAR]]-Tabla14[[#This Row],[VALOR CANCELADO]]</f>
        <v>0</v>
      </c>
      <c r="K14" s="149">
        <f>Tabla14[[#This Row],[CANT.]]*2</f>
        <v>6</v>
      </c>
      <c r="L14" s="149">
        <f t="shared" si="2"/>
        <v>12</v>
      </c>
      <c r="M14" s="170"/>
    </row>
    <row r="15" spans="1:13" s="7" customFormat="1" ht="27.75" customHeight="1" x14ac:dyDescent="0.25">
      <c r="A15" s="146">
        <v>45370</v>
      </c>
      <c r="B15" s="30" t="s">
        <v>149</v>
      </c>
      <c r="C15" s="30">
        <v>1</v>
      </c>
      <c r="D15" s="149">
        <v>6</v>
      </c>
      <c r="E15" s="150">
        <f>C15*Tabla14[[#This Row],[PRECIO UNITARIO]]</f>
        <v>6</v>
      </c>
      <c r="F15" s="149">
        <v>0</v>
      </c>
      <c r="G15" s="150">
        <v>6</v>
      </c>
      <c r="H15" s="149">
        <f t="shared" si="0"/>
        <v>6</v>
      </c>
      <c r="I15" s="149" t="str">
        <f t="shared" si="1"/>
        <v>CANCELADO</v>
      </c>
      <c r="J15" s="149">
        <f>Tabla14[[#This Row],[VALOR A PAGAR]]-Tabla14[[#This Row],[VALOR CANCELADO]]</f>
        <v>0</v>
      </c>
      <c r="K15" s="149">
        <f>Tabla14[[#This Row],[CANT.]]*2</f>
        <v>2</v>
      </c>
      <c r="L15" s="149">
        <f t="shared" si="2"/>
        <v>4</v>
      </c>
      <c r="M15" s="170"/>
    </row>
    <row r="16" spans="1:13" s="7" customFormat="1" ht="27.75" customHeight="1" x14ac:dyDescent="0.25">
      <c r="A16" s="146">
        <v>45370</v>
      </c>
      <c r="B16" s="30" t="s">
        <v>355</v>
      </c>
      <c r="C16" s="30">
        <v>11</v>
      </c>
      <c r="D16" s="149">
        <v>6</v>
      </c>
      <c r="E16" s="150">
        <f>C16*Tabla14[[#This Row],[PRECIO UNITARIO]]</f>
        <v>66</v>
      </c>
      <c r="F16" s="149">
        <v>0</v>
      </c>
      <c r="G16" s="150">
        <v>66</v>
      </c>
      <c r="H16" s="149">
        <f t="shared" si="0"/>
        <v>66</v>
      </c>
      <c r="I16" s="149" t="str">
        <f t="shared" si="1"/>
        <v>CANCELADO</v>
      </c>
      <c r="J16" s="149">
        <f>Tabla14[[#This Row],[VALOR A PAGAR]]-Tabla14[[#This Row],[VALOR CANCELADO]]</f>
        <v>0</v>
      </c>
      <c r="K16" s="149">
        <f>Tabla14[[#This Row],[CANT.]]*2</f>
        <v>22</v>
      </c>
      <c r="L16" s="149">
        <f t="shared" si="2"/>
        <v>44</v>
      </c>
      <c r="M16" s="170"/>
    </row>
    <row r="17" spans="1:13" s="7" customFormat="1" ht="27.75" customHeight="1" x14ac:dyDescent="0.25">
      <c r="A17" s="146">
        <v>45370</v>
      </c>
      <c r="B17" s="30" t="s">
        <v>407</v>
      </c>
      <c r="C17" s="49">
        <v>21</v>
      </c>
      <c r="D17" s="149">
        <v>6</v>
      </c>
      <c r="E17" s="150">
        <f>C17*Tabla14[[#This Row],[PRECIO UNITARIO]]</f>
        <v>126</v>
      </c>
      <c r="F17" s="149">
        <v>0</v>
      </c>
      <c r="G17" s="150">
        <v>126</v>
      </c>
      <c r="H17" s="149">
        <f t="shared" si="0"/>
        <v>126</v>
      </c>
      <c r="I17" s="149" t="str">
        <f t="shared" si="1"/>
        <v>CANCELADO</v>
      </c>
      <c r="J17" s="149">
        <f>Tabla14[[#This Row],[VALOR A PAGAR]]-Tabla14[[#This Row],[VALOR CANCELADO]]</f>
        <v>0</v>
      </c>
      <c r="K17" s="149">
        <f>Tabla14[[#This Row],[CANT.]]*2</f>
        <v>42</v>
      </c>
      <c r="L17" s="149">
        <f t="shared" si="2"/>
        <v>84</v>
      </c>
      <c r="M17" s="170"/>
    </row>
    <row r="18" spans="1:13" s="7" customFormat="1" ht="27.75" customHeight="1" x14ac:dyDescent="0.25">
      <c r="A18" s="146">
        <v>45371</v>
      </c>
      <c r="B18" s="30" t="s">
        <v>400</v>
      </c>
      <c r="C18" s="148">
        <v>1</v>
      </c>
      <c r="D18" s="149">
        <v>6</v>
      </c>
      <c r="E18" s="150">
        <f>C18*Tabla14[[#This Row],[PRECIO UNITARIO]]</f>
        <v>6</v>
      </c>
      <c r="F18" s="149">
        <v>0</v>
      </c>
      <c r="G18" s="150">
        <v>6</v>
      </c>
      <c r="H18" s="150">
        <f t="shared" si="0"/>
        <v>6</v>
      </c>
      <c r="I18" s="149" t="str">
        <f t="shared" si="1"/>
        <v>CANCELADO</v>
      </c>
      <c r="J18" s="149">
        <f>Tabla14[[#This Row],[VALOR A PAGAR]]-Tabla14[[#This Row],[VALOR CANCELADO]]</f>
        <v>0</v>
      </c>
      <c r="K18" s="149">
        <f>Tabla14[[#This Row],[CANT.]]*2</f>
        <v>2</v>
      </c>
      <c r="L18" s="149">
        <f t="shared" si="2"/>
        <v>4</v>
      </c>
      <c r="M18" s="170"/>
    </row>
    <row r="19" spans="1:13" s="7" customFormat="1" ht="27.75" customHeight="1" x14ac:dyDescent="0.25">
      <c r="A19" s="146">
        <v>45371</v>
      </c>
      <c r="B19" s="30" t="s">
        <v>369</v>
      </c>
      <c r="C19" s="148">
        <v>1</v>
      </c>
      <c r="D19" s="149">
        <v>6</v>
      </c>
      <c r="E19" s="150">
        <f>C19*Tabla14[[#This Row],[PRECIO UNITARIO]]</f>
        <v>6</v>
      </c>
      <c r="F19" s="149">
        <v>0</v>
      </c>
      <c r="G19" s="150">
        <v>6</v>
      </c>
      <c r="H19" s="150">
        <f t="shared" si="0"/>
        <v>6</v>
      </c>
      <c r="I19" s="149" t="str">
        <f t="shared" si="1"/>
        <v>CANCELADO</v>
      </c>
      <c r="J19" s="149">
        <f>Tabla14[[#This Row],[VALOR A PAGAR]]-Tabla14[[#This Row],[VALOR CANCELADO]]</f>
        <v>0</v>
      </c>
      <c r="K19" s="149">
        <f>Tabla14[[#This Row],[CANT.]]*2</f>
        <v>2</v>
      </c>
      <c r="L19" s="149">
        <f t="shared" si="2"/>
        <v>4</v>
      </c>
      <c r="M19" s="170"/>
    </row>
    <row r="20" spans="1:13" s="7" customFormat="1" ht="27.75" customHeight="1" x14ac:dyDescent="0.25">
      <c r="A20" s="146">
        <v>45371</v>
      </c>
      <c r="B20" s="30" t="s">
        <v>342</v>
      </c>
      <c r="C20" s="30">
        <v>1</v>
      </c>
      <c r="D20" s="149">
        <v>6</v>
      </c>
      <c r="E20" s="150">
        <f>C20*Tabla14[[#This Row],[PRECIO UNITARIO]]</f>
        <v>6</v>
      </c>
      <c r="F20" s="149">
        <v>0</v>
      </c>
      <c r="G20" s="150">
        <v>6</v>
      </c>
      <c r="H20" s="149">
        <f t="shared" si="0"/>
        <v>6</v>
      </c>
      <c r="I20" s="149" t="str">
        <f t="shared" si="1"/>
        <v>CANCELADO</v>
      </c>
      <c r="J20" s="149">
        <f>Tabla14[[#This Row],[VALOR A PAGAR]]-Tabla14[[#This Row],[VALOR CANCELADO]]</f>
        <v>0</v>
      </c>
      <c r="K20" s="149">
        <f>Tabla14[[#This Row],[CANT.]]*2</f>
        <v>2</v>
      </c>
      <c r="L20" s="149">
        <f t="shared" si="2"/>
        <v>4</v>
      </c>
      <c r="M20" s="170"/>
    </row>
    <row r="21" spans="1:13" s="7" customFormat="1" ht="27.75" customHeight="1" x14ac:dyDescent="0.25">
      <c r="A21" s="146">
        <v>45371</v>
      </c>
      <c r="B21" s="147" t="s">
        <v>476</v>
      </c>
      <c r="C21" s="148">
        <v>28</v>
      </c>
      <c r="D21" s="149">
        <v>6</v>
      </c>
      <c r="E21" s="150">
        <f>C21*Tabla14[[#This Row],[PRECIO UNITARIO]]</f>
        <v>168</v>
      </c>
      <c r="F21" s="149">
        <v>0</v>
      </c>
      <c r="G21" s="150">
        <v>168</v>
      </c>
      <c r="H21" s="150">
        <f t="shared" si="0"/>
        <v>168</v>
      </c>
      <c r="I21" s="149" t="str">
        <f t="shared" si="1"/>
        <v>CANCELADO</v>
      </c>
      <c r="J21" s="149">
        <f>Tabla14[[#This Row],[VALOR A PAGAR]]-Tabla14[[#This Row],[VALOR CANCELADO]]</f>
        <v>0</v>
      </c>
      <c r="K21" s="149">
        <f>Tabla14[[#This Row],[CANT.]]*2</f>
        <v>56</v>
      </c>
      <c r="L21" s="149">
        <f t="shared" si="2"/>
        <v>112</v>
      </c>
      <c r="M21" s="170"/>
    </row>
    <row r="22" spans="1:13" s="7" customFormat="1" ht="27.75" customHeight="1" x14ac:dyDescent="0.25">
      <c r="A22" s="146">
        <v>45371</v>
      </c>
      <c r="B22" s="30" t="s">
        <v>415</v>
      </c>
      <c r="C22" s="148">
        <v>60</v>
      </c>
      <c r="D22" s="149">
        <v>6</v>
      </c>
      <c r="E22" s="150">
        <f>C22*Tabla14[[#This Row],[PRECIO UNITARIO]]</f>
        <v>360</v>
      </c>
      <c r="F22" s="149">
        <v>0</v>
      </c>
      <c r="G22" s="150">
        <v>360</v>
      </c>
      <c r="H22" s="150">
        <f t="shared" si="0"/>
        <v>360</v>
      </c>
      <c r="I22" s="149" t="str">
        <f t="shared" si="1"/>
        <v>CANCELADO</v>
      </c>
      <c r="J22" s="149">
        <f>Tabla14[[#This Row],[VALOR A PAGAR]]-Tabla14[[#This Row],[VALOR CANCELADO]]</f>
        <v>0</v>
      </c>
      <c r="K22" s="149">
        <f>Tabla14[[#This Row],[CANT.]]*2</f>
        <v>120</v>
      </c>
      <c r="L22" s="149">
        <f t="shared" si="2"/>
        <v>240</v>
      </c>
      <c r="M22" s="170"/>
    </row>
    <row r="23" spans="1:13" s="7" customFormat="1" ht="27.75" customHeight="1" x14ac:dyDescent="0.25">
      <c r="A23" s="146">
        <v>45371</v>
      </c>
      <c r="B23" s="30" t="s">
        <v>411</v>
      </c>
      <c r="C23" s="148">
        <v>51</v>
      </c>
      <c r="D23" s="149">
        <v>6</v>
      </c>
      <c r="E23" s="150">
        <f>C23*Tabla14[[#This Row],[PRECIO UNITARIO]]</f>
        <v>306</v>
      </c>
      <c r="F23" s="149">
        <v>0</v>
      </c>
      <c r="G23" s="150">
        <v>312</v>
      </c>
      <c r="H23" s="150">
        <f t="shared" si="0"/>
        <v>312</v>
      </c>
      <c r="I23" s="149" t="str">
        <f t="shared" si="1"/>
        <v>SALDO PENDIENTE</v>
      </c>
      <c r="J23" s="149">
        <f>Tabla14[[#This Row],[VALOR A PAGAR]]-Tabla14[[#This Row],[VALOR CANCELADO]]</f>
        <v>-6</v>
      </c>
      <c r="K23" s="149">
        <f>Tabla14[[#This Row],[CANT.]]*2</f>
        <v>102</v>
      </c>
      <c r="L23" s="149">
        <f t="shared" si="2"/>
        <v>204</v>
      </c>
      <c r="M23" s="171" t="s">
        <v>594</v>
      </c>
    </row>
    <row r="24" spans="1:13" s="7" customFormat="1" ht="27.75" customHeight="1" x14ac:dyDescent="0.25">
      <c r="A24" s="146">
        <v>45371</v>
      </c>
      <c r="B24" s="30" t="s">
        <v>474</v>
      </c>
      <c r="C24" s="148">
        <v>5</v>
      </c>
      <c r="D24" s="149">
        <v>6</v>
      </c>
      <c r="E24" s="150">
        <f>C24*Tabla14[[#This Row],[PRECIO UNITARIO]]</f>
        <v>30</v>
      </c>
      <c r="F24" s="149">
        <v>0</v>
      </c>
      <c r="G24" s="150">
        <v>30</v>
      </c>
      <c r="H24" s="150">
        <f t="shared" si="0"/>
        <v>30</v>
      </c>
      <c r="I24" s="149" t="str">
        <f t="shared" si="1"/>
        <v>CANCELADO</v>
      </c>
      <c r="J24" s="149">
        <f>Tabla14[[#This Row],[VALOR A PAGAR]]-Tabla14[[#This Row],[VALOR CANCELADO]]</f>
        <v>0</v>
      </c>
      <c r="K24" s="149">
        <f>Tabla14[[#This Row],[CANT.]]*2</f>
        <v>10</v>
      </c>
      <c r="L24" s="149">
        <f t="shared" si="2"/>
        <v>20</v>
      </c>
      <c r="M24" s="170"/>
    </row>
    <row r="25" spans="1:13" s="7" customFormat="1" ht="27.75" customHeight="1" x14ac:dyDescent="0.25">
      <c r="A25" s="146">
        <v>45371</v>
      </c>
      <c r="B25" s="30" t="s">
        <v>380</v>
      </c>
      <c r="C25" s="148">
        <v>66</v>
      </c>
      <c r="D25" s="149">
        <v>6</v>
      </c>
      <c r="E25" s="150">
        <f>C25*Tabla14[[#This Row],[PRECIO UNITARIO]]</f>
        <v>396</v>
      </c>
      <c r="F25" s="149">
        <v>0</v>
      </c>
      <c r="G25" s="150">
        <v>402</v>
      </c>
      <c r="H25" s="150">
        <f t="shared" si="0"/>
        <v>402</v>
      </c>
      <c r="I25" s="149" t="str">
        <f t="shared" si="1"/>
        <v>SALDO PENDIENTE</v>
      </c>
      <c r="J25" s="149">
        <f>Tabla14[[#This Row],[VALOR A PAGAR]]-Tabla14[[#This Row],[VALOR CANCELADO]]</f>
        <v>-6</v>
      </c>
      <c r="K25" s="149">
        <f>Tabla14[[#This Row],[CANT.]]*2</f>
        <v>132</v>
      </c>
      <c r="L25" s="149">
        <f t="shared" si="2"/>
        <v>264</v>
      </c>
      <c r="M25" s="171" t="s">
        <v>594</v>
      </c>
    </row>
    <row r="26" spans="1:13" s="7" customFormat="1" ht="27.75" customHeight="1" x14ac:dyDescent="0.25">
      <c r="A26" s="146">
        <v>45371</v>
      </c>
      <c r="B26" s="147" t="s">
        <v>385</v>
      </c>
      <c r="C26" s="148">
        <v>1</v>
      </c>
      <c r="D26" s="149">
        <v>6</v>
      </c>
      <c r="E26" s="150">
        <f>C26*Tabla14[[#This Row],[PRECIO UNITARIO]]</f>
        <v>6</v>
      </c>
      <c r="F26" s="149">
        <v>0</v>
      </c>
      <c r="G26" s="150">
        <v>6</v>
      </c>
      <c r="H26" s="150">
        <f t="shared" si="0"/>
        <v>6</v>
      </c>
      <c r="I26" s="149" t="str">
        <f t="shared" si="1"/>
        <v>CANCELADO</v>
      </c>
      <c r="J26" s="149">
        <f>Tabla14[[#This Row],[VALOR A PAGAR]]-Tabla14[[#This Row],[VALOR CANCELADO]]</f>
        <v>0</v>
      </c>
      <c r="K26" s="149">
        <f>Tabla14[[#This Row],[CANT.]]*2</f>
        <v>2</v>
      </c>
      <c r="L26" s="149">
        <f t="shared" si="2"/>
        <v>4</v>
      </c>
      <c r="M26" s="170"/>
    </row>
    <row r="27" spans="1:13" s="7" customFormat="1" ht="27.75" customHeight="1" x14ac:dyDescent="0.25">
      <c r="A27" s="146">
        <v>45371</v>
      </c>
      <c r="B27" s="147" t="s">
        <v>351</v>
      </c>
      <c r="C27" s="148">
        <v>19</v>
      </c>
      <c r="D27" s="149">
        <v>6</v>
      </c>
      <c r="E27" s="150">
        <f>C27*Tabla14[[#This Row],[PRECIO UNITARIO]]</f>
        <v>114</v>
      </c>
      <c r="F27" s="149">
        <v>0</v>
      </c>
      <c r="G27" s="150">
        <v>114</v>
      </c>
      <c r="H27" s="150">
        <f t="shared" si="0"/>
        <v>114</v>
      </c>
      <c r="I27" s="149" t="str">
        <f t="shared" si="1"/>
        <v>CANCELADO</v>
      </c>
      <c r="J27" s="149">
        <f>Tabla14[[#This Row],[VALOR A PAGAR]]-Tabla14[[#This Row],[VALOR CANCELADO]]</f>
        <v>0</v>
      </c>
      <c r="K27" s="149">
        <f>Tabla14[[#This Row],[CANT.]]*2</f>
        <v>38</v>
      </c>
      <c r="L27" s="149">
        <f t="shared" si="2"/>
        <v>76</v>
      </c>
      <c r="M27" s="170"/>
    </row>
    <row r="28" spans="1:13" s="7" customFormat="1" ht="27.75" customHeight="1" x14ac:dyDescent="0.25">
      <c r="A28" s="146">
        <v>45371</v>
      </c>
      <c r="B28" s="30" t="s">
        <v>407</v>
      </c>
      <c r="C28" s="148">
        <v>1</v>
      </c>
      <c r="D28" s="149">
        <v>6</v>
      </c>
      <c r="E28" s="150">
        <f>C28*Tabla14[[#This Row],[PRECIO UNITARIO]]</f>
        <v>6</v>
      </c>
      <c r="F28" s="149">
        <v>0</v>
      </c>
      <c r="G28" s="150">
        <v>6</v>
      </c>
      <c r="H28" s="150">
        <f t="shared" si="0"/>
        <v>6</v>
      </c>
      <c r="I28" s="149" t="str">
        <f t="shared" si="1"/>
        <v>CANCELADO</v>
      </c>
      <c r="J28" s="149">
        <f>Tabla14[[#This Row],[VALOR A PAGAR]]-Tabla14[[#This Row],[VALOR CANCELADO]]</f>
        <v>0</v>
      </c>
      <c r="K28" s="149">
        <f>Tabla14[[#This Row],[CANT.]]*2</f>
        <v>2</v>
      </c>
      <c r="L28" s="149">
        <f t="shared" si="2"/>
        <v>4</v>
      </c>
      <c r="M28" s="170"/>
    </row>
    <row r="29" spans="1:13" s="7" customFormat="1" ht="27.75" customHeight="1" x14ac:dyDescent="0.25">
      <c r="A29" s="146">
        <v>45372</v>
      </c>
      <c r="B29" s="30" t="s">
        <v>369</v>
      </c>
      <c r="C29" s="148">
        <v>1</v>
      </c>
      <c r="D29" s="149">
        <v>6</v>
      </c>
      <c r="E29" s="150">
        <f>C29*Tabla14[[#This Row],[PRECIO UNITARIO]]</f>
        <v>6</v>
      </c>
      <c r="F29" s="149">
        <v>0</v>
      </c>
      <c r="G29" s="150">
        <v>6</v>
      </c>
      <c r="H29" s="150">
        <f t="shared" si="0"/>
        <v>6</v>
      </c>
      <c r="I29" s="149" t="str">
        <f t="shared" si="1"/>
        <v>CANCELADO</v>
      </c>
      <c r="J29" s="149">
        <f>Tabla14[[#This Row],[VALOR A PAGAR]]-Tabla14[[#This Row],[VALOR CANCELADO]]</f>
        <v>0</v>
      </c>
      <c r="K29" s="149">
        <f>Tabla14[[#This Row],[CANT.]]*2</f>
        <v>2</v>
      </c>
      <c r="L29" s="149">
        <f t="shared" si="2"/>
        <v>4</v>
      </c>
      <c r="M29" s="170"/>
    </row>
    <row r="30" spans="1:13" s="7" customFormat="1" ht="27.75" customHeight="1" x14ac:dyDescent="0.25">
      <c r="A30" s="146">
        <v>45372</v>
      </c>
      <c r="B30" s="30" t="s">
        <v>337</v>
      </c>
      <c r="C30" s="30">
        <v>10</v>
      </c>
      <c r="D30" s="150">
        <v>6</v>
      </c>
      <c r="E30" s="150">
        <f>C30*Tabla14[[#This Row],[PRECIO UNITARIO]]</f>
        <v>60</v>
      </c>
      <c r="F30" s="150">
        <v>0</v>
      </c>
      <c r="G30" s="150">
        <v>60</v>
      </c>
      <c r="H30" s="150">
        <f t="shared" si="0"/>
        <v>60</v>
      </c>
      <c r="I30" s="149" t="str">
        <f t="shared" si="1"/>
        <v>CANCELADO</v>
      </c>
      <c r="J30" s="149">
        <f>Tabla14[[#This Row],[VALOR A PAGAR]]-Tabla14[[#This Row],[VALOR CANCELADO]]</f>
        <v>0</v>
      </c>
      <c r="K30" s="149">
        <f>Tabla14[[#This Row],[CANT.]]*2</f>
        <v>20</v>
      </c>
      <c r="L30" s="149">
        <f t="shared" si="2"/>
        <v>40</v>
      </c>
      <c r="M30" s="170"/>
    </row>
    <row r="31" spans="1:13" s="7" customFormat="1" ht="27.75" customHeight="1" x14ac:dyDescent="0.25">
      <c r="A31" s="146">
        <v>45372</v>
      </c>
      <c r="B31" s="147" t="s">
        <v>477</v>
      </c>
      <c r="C31" s="148">
        <v>4</v>
      </c>
      <c r="D31" s="150">
        <v>6</v>
      </c>
      <c r="E31" s="150">
        <f>C31*Tabla14[[#This Row],[PRECIO UNITARIO]]</f>
        <v>24</v>
      </c>
      <c r="F31" s="150">
        <v>0</v>
      </c>
      <c r="G31" s="150">
        <v>24</v>
      </c>
      <c r="H31" s="150">
        <f t="shared" si="0"/>
        <v>24</v>
      </c>
      <c r="I31" s="149" t="str">
        <f t="shared" si="1"/>
        <v>CANCELADO</v>
      </c>
      <c r="J31" s="149">
        <f>Tabla14[[#This Row],[VALOR A PAGAR]]-Tabla14[[#This Row],[VALOR CANCELADO]]</f>
        <v>0</v>
      </c>
      <c r="K31" s="149">
        <f>Tabla14[[#This Row],[CANT.]]*2</f>
        <v>8</v>
      </c>
      <c r="L31" s="149">
        <f t="shared" si="2"/>
        <v>16</v>
      </c>
      <c r="M31" s="170"/>
    </row>
    <row r="32" spans="1:13" s="7" customFormat="1" ht="27.75" customHeight="1" x14ac:dyDescent="0.25">
      <c r="A32" s="146">
        <v>45372</v>
      </c>
      <c r="B32" s="147" t="s">
        <v>364</v>
      </c>
      <c r="C32" s="148">
        <v>3</v>
      </c>
      <c r="D32" s="150">
        <v>6</v>
      </c>
      <c r="E32" s="150">
        <f>C32*Tabla14[[#This Row],[PRECIO UNITARIO]]</f>
        <v>18</v>
      </c>
      <c r="F32" s="150">
        <v>0</v>
      </c>
      <c r="G32" s="150">
        <v>18</v>
      </c>
      <c r="H32" s="150">
        <f t="shared" si="0"/>
        <v>18</v>
      </c>
      <c r="I32" s="149" t="str">
        <f t="shared" si="1"/>
        <v>CANCELADO</v>
      </c>
      <c r="J32" s="149">
        <f>Tabla14[[#This Row],[VALOR A PAGAR]]-Tabla14[[#This Row],[VALOR CANCELADO]]</f>
        <v>0</v>
      </c>
      <c r="K32" s="149">
        <f>Tabla14[[#This Row],[CANT.]]*2</f>
        <v>6</v>
      </c>
      <c r="L32" s="149">
        <f t="shared" si="2"/>
        <v>12</v>
      </c>
      <c r="M32" s="170"/>
    </row>
    <row r="33" spans="1:13" s="7" customFormat="1" ht="27.75" customHeight="1" x14ac:dyDescent="0.25">
      <c r="A33" s="146">
        <v>45372</v>
      </c>
      <c r="B33" s="147" t="s">
        <v>478</v>
      </c>
      <c r="C33" s="148">
        <v>16</v>
      </c>
      <c r="D33" s="150">
        <v>6</v>
      </c>
      <c r="E33" s="150">
        <f>C33*Tabla14[[#This Row],[PRECIO UNITARIO]]</f>
        <v>96</v>
      </c>
      <c r="F33" s="150">
        <v>0</v>
      </c>
      <c r="G33" s="150">
        <v>96</v>
      </c>
      <c r="H33" s="150">
        <f t="shared" si="0"/>
        <v>96</v>
      </c>
      <c r="I33" s="149" t="str">
        <f t="shared" si="1"/>
        <v>CANCELADO</v>
      </c>
      <c r="J33" s="149">
        <f>Tabla14[[#This Row],[VALOR A PAGAR]]-Tabla14[[#This Row],[VALOR CANCELADO]]</f>
        <v>0</v>
      </c>
      <c r="K33" s="149">
        <f>Tabla14[[#This Row],[CANT.]]*2</f>
        <v>32</v>
      </c>
      <c r="L33" s="149">
        <f t="shared" si="2"/>
        <v>64</v>
      </c>
      <c r="M33" s="170"/>
    </row>
    <row r="34" spans="1:13" s="7" customFormat="1" ht="27.75" customHeight="1" x14ac:dyDescent="0.25">
      <c r="A34" s="146">
        <v>45372</v>
      </c>
      <c r="B34" s="147" t="s">
        <v>346</v>
      </c>
      <c r="C34" s="148">
        <v>2</v>
      </c>
      <c r="D34" s="149">
        <v>2</v>
      </c>
      <c r="E34" s="150">
        <f>C34*Tabla14[[#This Row],[PRECIO UNITARIO]]</f>
        <v>4</v>
      </c>
      <c r="F34" s="149">
        <v>0</v>
      </c>
      <c r="G34" s="150">
        <v>4</v>
      </c>
      <c r="H34" s="149">
        <f t="shared" si="0"/>
        <v>4</v>
      </c>
      <c r="I34" s="149" t="str">
        <f t="shared" si="1"/>
        <v>CANCELADO</v>
      </c>
      <c r="J34" s="149">
        <f>Tabla14[[#This Row],[VALOR A PAGAR]]-Tabla14[[#This Row],[VALOR CANCELADO]]</f>
        <v>0</v>
      </c>
      <c r="K34" s="149">
        <f>Tabla14[[#This Row],[CANT.]]*2</f>
        <v>4</v>
      </c>
      <c r="L34" s="149">
        <f t="shared" si="2"/>
        <v>0</v>
      </c>
      <c r="M34" s="171" t="s">
        <v>335</v>
      </c>
    </row>
    <row r="35" spans="1:13" s="7" customFormat="1" ht="27.75" customHeight="1" x14ac:dyDescent="0.25">
      <c r="A35" s="146">
        <v>45372</v>
      </c>
      <c r="B35" s="147" t="s">
        <v>346</v>
      </c>
      <c r="C35" s="148">
        <v>2</v>
      </c>
      <c r="D35" s="149">
        <v>6</v>
      </c>
      <c r="E35" s="150">
        <f>C35*Tabla14[[#This Row],[PRECIO UNITARIO]]</f>
        <v>12</v>
      </c>
      <c r="F35" s="149"/>
      <c r="G35" s="150">
        <v>12</v>
      </c>
      <c r="H35" s="149">
        <f t="shared" si="0"/>
        <v>12</v>
      </c>
      <c r="I35" s="149" t="str">
        <f t="shared" si="1"/>
        <v>CANCELADO</v>
      </c>
      <c r="J35" s="149">
        <f>Tabla14[[#This Row],[VALOR A PAGAR]]-Tabla14[[#This Row],[VALOR CANCELADO]]</f>
        <v>0</v>
      </c>
      <c r="K35" s="149">
        <f>Tabla14[[#This Row],[CANT.]]*2</f>
        <v>4</v>
      </c>
      <c r="L35" s="149">
        <f t="shared" si="2"/>
        <v>8</v>
      </c>
      <c r="M35" s="170"/>
    </row>
    <row r="36" spans="1:13" s="7" customFormat="1" ht="27.75" customHeight="1" x14ac:dyDescent="0.25">
      <c r="A36" s="146">
        <v>45372</v>
      </c>
      <c r="B36" s="147" t="s">
        <v>479</v>
      </c>
      <c r="C36" s="148">
        <v>36</v>
      </c>
      <c r="D36" s="150">
        <v>6</v>
      </c>
      <c r="E36" s="150">
        <f>C36*Tabla14[[#This Row],[PRECIO UNITARIO]]</f>
        <v>216</v>
      </c>
      <c r="F36" s="150">
        <v>0</v>
      </c>
      <c r="G36" s="150">
        <v>216</v>
      </c>
      <c r="H36" s="150">
        <f t="shared" si="0"/>
        <v>216</v>
      </c>
      <c r="I36" s="149" t="str">
        <f t="shared" si="1"/>
        <v>CANCELADO</v>
      </c>
      <c r="J36" s="149">
        <f>Tabla14[[#This Row],[VALOR A PAGAR]]-Tabla14[[#This Row],[VALOR CANCELADO]]</f>
        <v>0</v>
      </c>
      <c r="K36" s="149">
        <f>Tabla14[[#This Row],[CANT.]]*2</f>
        <v>72</v>
      </c>
      <c r="L36" s="149">
        <f t="shared" ref="L36:L67" si="3">E36-K36</f>
        <v>144</v>
      </c>
      <c r="M36" s="170"/>
    </row>
    <row r="37" spans="1:13" s="7" customFormat="1" ht="27.75" customHeight="1" x14ac:dyDescent="0.25">
      <c r="A37" s="146">
        <v>45372</v>
      </c>
      <c r="B37" s="147" t="s">
        <v>367</v>
      </c>
      <c r="C37" s="148">
        <v>29</v>
      </c>
      <c r="D37" s="150">
        <v>6</v>
      </c>
      <c r="E37" s="150">
        <f>C37*Tabla14[[#This Row],[PRECIO UNITARIO]]</f>
        <v>174</v>
      </c>
      <c r="F37" s="150">
        <v>0</v>
      </c>
      <c r="G37" s="150">
        <v>174</v>
      </c>
      <c r="H37" s="150">
        <f t="shared" si="0"/>
        <v>174</v>
      </c>
      <c r="I37" s="150" t="s">
        <v>490</v>
      </c>
      <c r="J37" s="149">
        <f>Tabla14[[#This Row],[VALOR A PAGAR]]-Tabla14[[#This Row],[VALOR CANCELADO]]</f>
        <v>0</v>
      </c>
      <c r="K37" s="149">
        <f>Tabla14[[#This Row],[CANT.]]*2</f>
        <v>58</v>
      </c>
      <c r="L37" s="149">
        <f t="shared" si="3"/>
        <v>116</v>
      </c>
      <c r="M37" s="167" t="s">
        <v>644</v>
      </c>
    </row>
    <row r="38" spans="1:13" s="7" customFormat="1" ht="27.75" customHeight="1" x14ac:dyDescent="0.25">
      <c r="A38" s="146">
        <v>45372</v>
      </c>
      <c r="B38" s="147" t="s">
        <v>367</v>
      </c>
      <c r="C38" s="148">
        <v>2</v>
      </c>
      <c r="D38" s="150">
        <v>6</v>
      </c>
      <c r="E38" s="150">
        <f>C38*Tabla14[[#This Row],[PRECIO UNITARIO]]</f>
        <v>12</v>
      </c>
      <c r="F38" s="150">
        <v>0</v>
      </c>
      <c r="G38" s="150">
        <v>12</v>
      </c>
      <c r="H38" s="150">
        <f t="shared" si="0"/>
        <v>12</v>
      </c>
      <c r="I38" s="150" t="s">
        <v>490</v>
      </c>
      <c r="J38" s="149">
        <f>Tabla14[[#This Row],[VALOR A PAGAR]]-Tabla14[[#This Row],[VALOR CANCELADO]]</f>
        <v>0</v>
      </c>
      <c r="K38" s="149">
        <f>Tabla14[[#This Row],[CANT.]]*2</f>
        <v>4</v>
      </c>
      <c r="L38" s="149">
        <f t="shared" si="3"/>
        <v>8</v>
      </c>
      <c r="M38" s="167" t="s">
        <v>644</v>
      </c>
    </row>
    <row r="39" spans="1:13" s="7" customFormat="1" ht="27.75" customHeight="1" x14ac:dyDescent="0.25">
      <c r="A39" s="146">
        <v>45372</v>
      </c>
      <c r="B39" s="30" t="s">
        <v>480</v>
      </c>
      <c r="C39" s="30">
        <v>2</v>
      </c>
      <c r="D39" s="149">
        <v>6</v>
      </c>
      <c r="E39" s="150">
        <f>C39*Tabla14[[#This Row],[PRECIO UNITARIO]]</f>
        <v>12</v>
      </c>
      <c r="F39" s="149">
        <v>0</v>
      </c>
      <c r="G39" s="150">
        <v>12</v>
      </c>
      <c r="H39" s="149">
        <f t="shared" si="0"/>
        <v>12</v>
      </c>
      <c r="I39" s="149" t="str">
        <f t="shared" ref="I39:I76" si="4">IF((E39=H39),"CANCELADO","SALDO PENDIENTE")</f>
        <v>CANCELADO</v>
      </c>
      <c r="J39" s="149">
        <f>Tabla14[[#This Row],[VALOR A PAGAR]]-Tabla14[[#This Row],[VALOR CANCELADO]]</f>
        <v>0</v>
      </c>
      <c r="K39" s="149">
        <f>Tabla14[[#This Row],[CANT.]]*2</f>
        <v>4</v>
      </c>
      <c r="L39" s="149">
        <f t="shared" si="3"/>
        <v>8</v>
      </c>
      <c r="M39" s="169"/>
    </row>
    <row r="40" spans="1:13" s="7" customFormat="1" ht="27.75" customHeight="1" x14ac:dyDescent="0.25">
      <c r="A40" s="146">
        <v>45372</v>
      </c>
      <c r="B40" s="30" t="s">
        <v>341</v>
      </c>
      <c r="C40" s="30">
        <v>8</v>
      </c>
      <c r="D40" s="149">
        <v>6</v>
      </c>
      <c r="E40" s="150">
        <f>C40*Tabla14[[#This Row],[PRECIO UNITARIO]]</f>
        <v>48</v>
      </c>
      <c r="F40" s="149">
        <v>0</v>
      </c>
      <c r="G40" s="150">
        <v>48</v>
      </c>
      <c r="H40" s="149">
        <f t="shared" si="0"/>
        <v>48</v>
      </c>
      <c r="I40" s="149" t="str">
        <f t="shared" si="4"/>
        <v>CANCELADO</v>
      </c>
      <c r="J40" s="149">
        <f>Tabla14[[#This Row],[VALOR A PAGAR]]-Tabla14[[#This Row],[VALOR CANCELADO]]</f>
        <v>0</v>
      </c>
      <c r="K40" s="149">
        <f>Tabla14[[#This Row],[CANT.]]*2</f>
        <v>16</v>
      </c>
      <c r="L40" s="149">
        <f t="shared" si="3"/>
        <v>32</v>
      </c>
      <c r="M40" s="170"/>
    </row>
    <row r="41" spans="1:13" s="7" customFormat="1" ht="27.75" customHeight="1" x14ac:dyDescent="0.25">
      <c r="A41" s="146">
        <v>45372</v>
      </c>
      <c r="B41" s="147" t="s">
        <v>355</v>
      </c>
      <c r="C41" s="148">
        <v>8</v>
      </c>
      <c r="D41" s="150">
        <v>6</v>
      </c>
      <c r="E41" s="150">
        <f>C41*Tabla14[[#This Row],[PRECIO UNITARIO]]</f>
        <v>48</v>
      </c>
      <c r="F41" s="150">
        <v>0</v>
      </c>
      <c r="G41" s="150">
        <v>48</v>
      </c>
      <c r="H41" s="150">
        <f t="shared" si="0"/>
        <v>48</v>
      </c>
      <c r="I41" s="149" t="str">
        <f t="shared" si="4"/>
        <v>CANCELADO</v>
      </c>
      <c r="J41" s="149">
        <f>Tabla14[[#This Row],[VALOR A PAGAR]]-Tabla14[[#This Row],[VALOR CANCELADO]]</f>
        <v>0</v>
      </c>
      <c r="K41" s="149">
        <f>Tabla14[[#This Row],[CANT.]]*2</f>
        <v>16</v>
      </c>
      <c r="L41" s="149">
        <f t="shared" si="3"/>
        <v>32</v>
      </c>
      <c r="M41" s="170"/>
    </row>
    <row r="42" spans="1:13" s="7" customFormat="1" ht="27.75" customHeight="1" x14ac:dyDescent="0.25">
      <c r="A42" s="146">
        <v>45372</v>
      </c>
      <c r="B42" s="147" t="s">
        <v>385</v>
      </c>
      <c r="C42" s="148">
        <v>2</v>
      </c>
      <c r="D42" s="150">
        <v>6</v>
      </c>
      <c r="E42" s="150">
        <f>C42*Tabla14[[#This Row],[PRECIO UNITARIO]]</f>
        <v>12</v>
      </c>
      <c r="F42" s="150">
        <v>0</v>
      </c>
      <c r="G42" s="150">
        <v>12</v>
      </c>
      <c r="H42" s="150">
        <f t="shared" si="0"/>
        <v>12</v>
      </c>
      <c r="I42" s="149" t="str">
        <f t="shared" si="4"/>
        <v>CANCELADO</v>
      </c>
      <c r="J42" s="149">
        <f>Tabla14[[#This Row],[VALOR A PAGAR]]-Tabla14[[#This Row],[VALOR CANCELADO]]</f>
        <v>0</v>
      </c>
      <c r="K42" s="149">
        <f>Tabla14[[#This Row],[CANT.]]*2</f>
        <v>4</v>
      </c>
      <c r="L42" s="149">
        <f t="shared" si="3"/>
        <v>8</v>
      </c>
      <c r="M42" s="170"/>
    </row>
    <row r="43" spans="1:13" s="7" customFormat="1" ht="27.75" customHeight="1" x14ac:dyDescent="0.25">
      <c r="A43" s="146">
        <v>45372</v>
      </c>
      <c r="B43" s="30" t="s">
        <v>481</v>
      </c>
      <c r="C43" s="30">
        <v>13</v>
      </c>
      <c r="D43" s="150">
        <v>6</v>
      </c>
      <c r="E43" s="150">
        <f>C43*Tabla14[[#This Row],[PRECIO UNITARIO]]</f>
        <v>78</v>
      </c>
      <c r="F43" s="150">
        <v>0</v>
      </c>
      <c r="G43" s="150">
        <v>78</v>
      </c>
      <c r="H43" s="150">
        <f t="shared" si="0"/>
        <v>78</v>
      </c>
      <c r="I43" s="149" t="str">
        <f t="shared" si="4"/>
        <v>CANCELADO</v>
      </c>
      <c r="J43" s="149">
        <f>Tabla14[[#This Row],[VALOR A PAGAR]]-Tabla14[[#This Row],[VALOR CANCELADO]]</f>
        <v>0</v>
      </c>
      <c r="K43" s="149">
        <f>Tabla14[[#This Row],[CANT.]]*2</f>
        <v>26</v>
      </c>
      <c r="L43" s="149">
        <f t="shared" si="3"/>
        <v>52</v>
      </c>
      <c r="M43" s="170"/>
    </row>
    <row r="44" spans="1:13" s="7" customFormat="1" ht="27.75" customHeight="1" x14ac:dyDescent="0.25">
      <c r="A44" s="146">
        <v>45372</v>
      </c>
      <c r="B44" s="30" t="s">
        <v>416</v>
      </c>
      <c r="C44" s="30">
        <v>10</v>
      </c>
      <c r="D44" s="150">
        <v>6</v>
      </c>
      <c r="E44" s="150">
        <f>C44*Tabla14[[#This Row],[PRECIO UNITARIO]]</f>
        <v>60</v>
      </c>
      <c r="F44" s="150">
        <v>0</v>
      </c>
      <c r="G44" s="150">
        <v>60</v>
      </c>
      <c r="H44" s="150">
        <f t="shared" si="0"/>
        <v>60</v>
      </c>
      <c r="I44" s="149" t="str">
        <f t="shared" si="4"/>
        <v>CANCELADO</v>
      </c>
      <c r="J44" s="149">
        <f>Tabla14[[#This Row],[VALOR A PAGAR]]-Tabla14[[#This Row],[VALOR CANCELADO]]</f>
        <v>0</v>
      </c>
      <c r="K44" s="149">
        <f>Tabla14[[#This Row],[CANT.]]*2</f>
        <v>20</v>
      </c>
      <c r="L44" s="149">
        <f t="shared" si="3"/>
        <v>40</v>
      </c>
      <c r="M44" s="170"/>
    </row>
    <row r="45" spans="1:13" s="7" customFormat="1" ht="27.75" customHeight="1" x14ac:dyDescent="0.25">
      <c r="A45" s="146">
        <v>45372</v>
      </c>
      <c r="B45" s="30" t="s">
        <v>482</v>
      </c>
      <c r="C45" s="30">
        <v>20</v>
      </c>
      <c r="D45" s="150">
        <v>6</v>
      </c>
      <c r="E45" s="150">
        <f>C45*Tabla14[[#This Row],[PRECIO UNITARIO]]</f>
        <v>120</v>
      </c>
      <c r="F45" s="150">
        <v>0</v>
      </c>
      <c r="G45" s="150">
        <v>120</v>
      </c>
      <c r="H45" s="150">
        <f t="shared" si="0"/>
        <v>120</v>
      </c>
      <c r="I45" s="149" t="str">
        <f t="shared" si="4"/>
        <v>CANCELADO</v>
      </c>
      <c r="J45" s="149">
        <f>Tabla14[[#This Row],[VALOR A PAGAR]]-Tabla14[[#This Row],[VALOR CANCELADO]]</f>
        <v>0</v>
      </c>
      <c r="K45" s="149">
        <f>Tabla14[[#This Row],[CANT.]]*2</f>
        <v>40</v>
      </c>
      <c r="L45" s="149">
        <f t="shared" si="3"/>
        <v>80</v>
      </c>
      <c r="M45" s="170"/>
    </row>
    <row r="46" spans="1:13" s="7" customFormat="1" ht="27.75" customHeight="1" x14ac:dyDescent="0.25">
      <c r="A46" s="146">
        <v>45373</v>
      </c>
      <c r="B46" s="30" t="s">
        <v>345</v>
      </c>
      <c r="C46" s="30">
        <v>3</v>
      </c>
      <c r="D46" s="150">
        <v>6</v>
      </c>
      <c r="E46" s="150">
        <f>C46*Tabla14[[#This Row],[PRECIO UNITARIO]]</f>
        <v>18</v>
      </c>
      <c r="F46" s="150">
        <v>0</v>
      </c>
      <c r="G46" s="150">
        <v>18</v>
      </c>
      <c r="H46" s="150">
        <f t="shared" si="0"/>
        <v>18</v>
      </c>
      <c r="I46" s="149" t="str">
        <f t="shared" si="4"/>
        <v>CANCELADO</v>
      </c>
      <c r="J46" s="149">
        <f>Tabla14[[#This Row],[VALOR A PAGAR]]-Tabla14[[#This Row],[VALOR CANCELADO]]</f>
        <v>0</v>
      </c>
      <c r="K46" s="149">
        <f>Tabla14[[#This Row],[CANT.]]*2</f>
        <v>6</v>
      </c>
      <c r="L46" s="149">
        <f t="shared" si="3"/>
        <v>12</v>
      </c>
      <c r="M46" s="170"/>
    </row>
    <row r="47" spans="1:13" s="7" customFormat="1" ht="27.75" customHeight="1" x14ac:dyDescent="0.25">
      <c r="A47" s="146">
        <v>45373</v>
      </c>
      <c r="B47" s="147" t="s">
        <v>362</v>
      </c>
      <c r="C47" s="148">
        <v>5</v>
      </c>
      <c r="D47" s="150">
        <v>6</v>
      </c>
      <c r="E47" s="150">
        <f>C47*Tabla14[[#This Row],[PRECIO UNITARIO]]</f>
        <v>30</v>
      </c>
      <c r="F47" s="150">
        <v>0</v>
      </c>
      <c r="G47" s="150">
        <v>30</v>
      </c>
      <c r="H47" s="150">
        <f t="shared" si="0"/>
        <v>30</v>
      </c>
      <c r="I47" s="149" t="str">
        <f t="shared" si="4"/>
        <v>CANCELADO</v>
      </c>
      <c r="J47" s="149">
        <f>Tabla14[[#This Row],[VALOR A PAGAR]]-Tabla14[[#This Row],[VALOR CANCELADO]]</f>
        <v>0</v>
      </c>
      <c r="K47" s="149">
        <f>Tabla14[[#This Row],[CANT.]]*2</f>
        <v>10</v>
      </c>
      <c r="L47" s="149">
        <f t="shared" si="3"/>
        <v>20</v>
      </c>
      <c r="M47" s="170"/>
    </row>
    <row r="48" spans="1:13" s="7" customFormat="1" ht="27.75" customHeight="1" x14ac:dyDescent="0.25">
      <c r="A48" s="146">
        <v>45373</v>
      </c>
      <c r="B48" s="30" t="s">
        <v>483</v>
      </c>
      <c r="C48" s="30">
        <v>11</v>
      </c>
      <c r="D48" s="150">
        <v>6</v>
      </c>
      <c r="E48" s="150">
        <f>C48*Tabla14[[#This Row],[PRECIO UNITARIO]]</f>
        <v>66</v>
      </c>
      <c r="F48" s="150">
        <v>0</v>
      </c>
      <c r="G48" s="150">
        <v>66</v>
      </c>
      <c r="H48" s="150">
        <f t="shared" si="0"/>
        <v>66</v>
      </c>
      <c r="I48" s="149" t="str">
        <f t="shared" si="4"/>
        <v>CANCELADO</v>
      </c>
      <c r="J48" s="149">
        <f>Tabla14[[#This Row],[VALOR A PAGAR]]-Tabla14[[#This Row],[VALOR CANCELADO]]</f>
        <v>0</v>
      </c>
      <c r="K48" s="149">
        <f>Tabla14[[#This Row],[CANT.]]*2</f>
        <v>22</v>
      </c>
      <c r="L48" s="149">
        <f t="shared" si="3"/>
        <v>44</v>
      </c>
      <c r="M48" s="170"/>
    </row>
    <row r="49" spans="1:13" s="7" customFormat="1" ht="27.75" customHeight="1" x14ac:dyDescent="0.25">
      <c r="A49" s="146">
        <v>45373</v>
      </c>
      <c r="B49" s="147" t="s">
        <v>385</v>
      </c>
      <c r="C49" s="148">
        <v>1</v>
      </c>
      <c r="D49" s="150">
        <v>6</v>
      </c>
      <c r="E49" s="150">
        <f>C49*Tabla14[[#This Row],[PRECIO UNITARIO]]</f>
        <v>6</v>
      </c>
      <c r="F49" s="150">
        <v>0</v>
      </c>
      <c r="G49" s="150">
        <v>6</v>
      </c>
      <c r="H49" s="150">
        <f t="shared" si="0"/>
        <v>6</v>
      </c>
      <c r="I49" s="149" t="str">
        <f t="shared" si="4"/>
        <v>CANCELADO</v>
      </c>
      <c r="J49" s="149">
        <f>Tabla14[[#This Row],[VALOR A PAGAR]]-Tabla14[[#This Row],[VALOR CANCELADO]]</f>
        <v>0</v>
      </c>
      <c r="K49" s="149">
        <f>Tabla14[[#This Row],[CANT.]]*2</f>
        <v>2</v>
      </c>
      <c r="L49" s="149">
        <f t="shared" si="3"/>
        <v>4</v>
      </c>
      <c r="M49" s="170"/>
    </row>
    <row r="50" spans="1:13" s="7" customFormat="1" ht="27.75" customHeight="1" x14ac:dyDescent="0.25">
      <c r="A50" s="146">
        <v>45373</v>
      </c>
      <c r="B50" s="30" t="s">
        <v>347</v>
      </c>
      <c r="C50" s="30">
        <v>8</v>
      </c>
      <c r="D50" s="150">
        <v>6</v>
      </c>
      <c r="E50" s="150">
        <f>C50*Tabla14[[#This Row],[PRECIO UNITARIO]]</f>
        <v>48</v>
      </c>
      <c r="F50" s="150">
        <v>0</v>
      </c>
      <c r="G50" s="150">
        <v>48</v>
      </c>
      <c r="H50" s="150">
        <f t="shared" si="0"/>
        <v>48</v>
      </c>
      <c r="I50" s="149" t="str">
        <f t="shared" si="4"/>
        <v>CANCELADO</v>
      </c>
      <c r="J50" s="149">
        <f>Tabla14[[#This Row],[VALOR A PAGAR]]-Tabla14[[#This Row],[VALOR CANCELADO]]</f>
        <v>0</v>
      </c>
      <c r="K50" s="149">
        <f>Tabla14[[#This Row],[CANT.]]*2</f>
        <v>16</v>
      </c>
      <c r="L50" s="149">
        <f t="shared" si="3"/>
        <v>32</v>
      </c>
      <c r="M50" s="170"/>
    </row>
    <row r="51" spans="1:13" s="7" customFormat="1" ht="27.75" customHeight="1" x14ac:dyDescent="0.25">
      <c r="A51" s="146">
        <v>45373</v>
      </c>
      <c r="B51" s="30" t="s">
        <v>353</v>
      </c>
      <c r="C51" s="30">
        <v>1</v>
      </c>
      <c r="D51" s="150">
        <v>6</v>
      </c>
      <c r="E51" s="150">
        <f>C51*Tabla14[[#This Row],[PRECIO UNITARIO]]</f>
        <v>6</v>
      </c>
      <c r="F51" s="150">
        <v>0</v>
      </c>
      <c r="G51" s="150">
        <v>10</v>
      </c>
      <c r="H51" s="150">
        <f t="shared" si="0"/>
        <v>10</v>
      </c>
      <c r="I51" s="149" t="str">
        <f t="shared" si="4"/>
        <v>SALDO PENDIENTE</v>
      </c>
      <c r="J51" s="149">
        <f>Tabla14[[#This Row],[VALOR A PAGAR]]-Tabla14[[#This Row],[VALOR CANCELADO]]</f>
        <v>-4</v>
      </c>
      <c r="K51" s="149">
        <f>Tabla14[[#This Row],[CANT.]]*2</f>
        <v>2</v>
      </c>
      <c r="L51" s="149">
        <f t="shared" si="3"/>
        <v>4</v>
      </c>
      <c r="M51" s="167" t="s">
        <v>637</v>
      </c>
    </row>
    <row r="52" spans="1:13" s="7" customFormat="1" ht="27.75" customHeight="1" x14ac:dyDescent="0.25">
      <c r="A52" s="152">
        <v>45373</v>
      </c>
      <c r="B52" s="57" t="s">
        <v>416</v>
      </c>
      <c r="C52" s="57">
        <v>1</v>
      </c>
      <c r="D52" s="153">
        <v>6</v>
      </c>
      <c r="E52" s="150">
        <f>C52*Tabla14[[#This Row],[PRECIO UNITARIO]]</f>
        <v>6</v>
      </c>
      <c r="F52" s="150">
        <v>0</v>
      </c>
      <c r="G52" s="150">
        <v>6</v>
      </c>
      <c r="H52" s="150">
        <f t="shared" si="0"/>
        <v>6</v>
      </c>
      <c r="I52" s="149" t="str">
        <f t="shared" si="4"/>
        <v>CANCELADO</v>
      </c>
      <c r="J52" s="149">
        <f>Tabla14[[#This Row],[VALOR A PAGAR]]-Tabla14[[#This Row],[VALOR CANCELADO]]</f>
        <v>0</v>
      </c>
      <c r="K52" s="149">
        <f>Tabla14[[#This Row],[CANT.]]*2</f>
        <v>2</v>
      </c>
      <c r="L52" s="149">
        <f t="shared" si="3"/>
        <v>4</v>
      </c>
      <c r="M52" s="170"/>
    </row>
    <row r="53" spans="1:13" s="7" customFormat="1" ht="27.75" customHeight="1" x14ac:dyDescent="0.25">
      <c r="A53" s="152">
        <v>45373</v>
      </c>
      <c r="B53" s="57" t="s">
        <v>337</v>
      </c>
      <c r="C53" s="30">
        <v>1</v>
      </c>
      <c r="D53" s="150">
        <v>6</v>
      </c>
      <c r="E53" s="150">
        <f>C53*Tabla14[[#This Row],[PRECIO UNITARIO]]</f>
        <v>6</v>
      </c>
      <c r="F53" s="150">
        <v>0</v>
      </c>
      <c r="G53" s="150">
        <v>6</v>
      </c>
      <c r="H53" s="150">
        <f t="shared" si="0"/>
        <v>6</v>
      </c>
      <c r="I53" s="149" t="str">
        <f t="shared" si="4"/>
        <v>CANCELADO</v>
      </c>
      <c r="J53" s="149">
        <f>Tabla14[[#This Row],[VALOR A PAGAR]]-Tabla14[[#This Row],[VALOR CANCELADO]]</f>
        <v>0</v>
      </c>
      <c r="K53" s="149">
        <f>Tabla14[[#This Row],[CANT.]]*2</f>
        <v>2</v>
      </c>
      <c r="L53" s="149">
        <f t="shared" si="3"/>
        <v>4</v>
      </c>
      <c r="M53" s="170"/>
    </row>
    <row r="54" spans="1:13" s="7" customFormat="1" ht="27.75" customHeight="1" x14ac:dyDescent="0.25">
      <c r="A54" s="146">
        <v>45373</v>
      </c>
      <c r="B54" s="30" t="s">
        <v>482</v>
      </c>
      <c r="C54" s="30">
        <v>1</v>
      </c>
      <c r="D54" s="150">
        <v>6</v>
      </c>
      <c r="E54" s="150">
        <f>C54*Tabla14[[#This Row],[PRECIO UNITARIO]]</f>
        <v>6</v>
      </c>
      <c r="F54" s="150">
        <v>0</v>
      </c>
      <c r="G54" s="150">
        <v>6</v>
      </c>
      <c r="H54" s="150">
        <f t="shared" si="0"/>
        <v>6</v>
      </c>
      <c r="I54" s="149" t="str">
        <f t="shared" si="4"/>
        <v>CANCELADO</v>
      </c>
      <c r="J54" s="149">
        <f>Tabla14[[#This Row],[VALOR A PAGAR]]-Tabla14[[#This Row],[VALOR CANCELADO]]</f>
        <v>0</v>
      </c>
      <c r="K54" s="149">
        <f>Tabla14[[#This Row],[CANT.]]*2</f>
        <v>2</v>
      </c>
      <c r="L54" s="149">
        <f t="shared" si="3"/>
        <v>4</v>
      </c>
      <c r="M54" s="170"/>
    </row>
    <row r="55" spans="1:13" s="7" customFormat="1" ht="27.75" customHeight="1" x14ac:dyDescent="0.25">
      <c r="A55" s="146">
        <v>45373</v>
      </c>
      <c r="B55" s="147" t="s">
        <v>369</v>
      </c>
      <c r="C55" s="148">
        <v>1</v>
      </c>
      <c r="D55" s="150">
        <v>6</v>
      </c>
      <c r="E55" s="150">
        <f>C55*Tabla14[[#This Row],[PRECIO UNITARIO]]</f>
        <v>6</v>
      </c>
      <c r="F55" s="150">
        <v>0</v>
      </c>
      <c r="G55" s="150">
        <v>6</v>
      </c>
      <c r="H55" s="150">
        <f t="shared" si="0"/>
        <v>6</v>
      </c>
      <c r="I55" s="150" t="str">
        <f t="shared" si="4"/>
        <v>CANCELADO</v>
      </c>
      <c r="J55" s="150">
        <f>Tabla14[[#This Row],[VALOR A PAGAR]]-Tabla14[[#This Row],[VALOR CANCELADO]]</f>
        <v>0</v>
      </c>
      <c r="K55" s="150">
        <f>Tabla14[[#This Row],[CANT.]]*2</f>
        <v>2</v>
      </c>
      <c r="L55" s="150">
        <f t="shared" si="3"/>
        <v>4</v>
      </c>
      <c r="M55" s="170"/>
    </row>
    <row r="56" spans="1:13" s="7" customFormat="1" ht="27.75" customHeight="1" x14ac:dyDescent="0.25">
      <c r="A56" s="154">
        <v>45376</v>
      </c>
      <c r="B56" s="57" t="s">
        <v>339</v>
      </c>
      <c r="C56" s="57">
        <v>1</v>
      </c>
      <c r="D56" s="153">
        <v>2</v>
      </c>
      <c r="E56" s="150">
        <f>C56*Tabla14[[#This Row],[PRECIO UNITARIO]]</f>
        <v>2</v>
      </c>
      <c r="F56" s="155">
        <v>0</v>
      </c>
      <c r="G56" s="156">
        <v>2</v>
      </c>
      <c r="H56" s="153">
        <f t="shared" si="0"/>
        <v>2</v>
      </c>
      <c r="I56" s="150" t="str">
        <f t="shared" si="4"/>
        <v>CANCELADO</v>
      </c>
      <c r="J56" s="153">
        <f>Tabla14[[#This Row],[VALOR A PAGAR]]-Tabla14[[#This Row],[VALOR CANCELADO]]</f>
        <v>0</v>
      </c>
      <c r="K56" s="153">
        <f>Tabla14[[#This Row],[CANT.]]*2</f>
        <v>2</v>
      </c>
      <c r="L56" s="149">
        <f t="shared" si="3"/>
        <v>0</v>
      </c>
      <c r="M56" s="169" t="s">
        <v>640</v>
      </c>
    </row>
    <row r="57" spans="1:13" s="7" customFormat="1" ht="27.75" customHeight="1" x14ac:dyDescent="0.25">
      <c r="A57" s="146">
        <v>45381</v>
      </c>
      <c r="B57" s="30" t="s">
        <v>484</v>
      </c>
      <c r="C57" s="49">
        <v>2</v>
      </c>
      <c r="D57" s="149">
        <v>6</v>
      </c>
      <c r="E57" s="150">
        <f>C57*Tabla14[[#This Row],[PRECIO UNITARIO]]</f>
        <v>12</v>
      </c>
      <c r="F57" s="149">
        <v>0</v>
      </c>
      <c r="G57" s="150">
        <v>12</v>
      </c>
      <c r="H57" s="149">
        <f t="shared" si="0"/>
        <v>12</v>
      </c>
      <c r="I57" s="149" t="str">
        <f t="shared" si="4"/>
        <v>CANCELADO</v>
      </c>
      <c r="J57" s="149">
        <f>Tabla14[[#This Row],[VALOR A PAGAR]]-Tabla14[[#This Row],[VALOR CANCELADO]]</f>
        <v>0</v>
      </c>
      <c r="K57" s="149">
        <f>Tabla14[[#This Row],[CANT.]]*2</f>
        <v>4</v>
      </c>
      <c r="L57" s="149">
        <f t="shared" si="3"/>
        <v>8</v>
      </c>
      <c r="M57" s="170"/>
    </row>
    <row r="58" spans="1:13" s="7" customFormat="1" ht="27.75" customHeight="1" x14ac:dyDescent="0.25">
      <c r="A58" s="146">
        <v>45383</v>
      </c>
      <c r="B58" s="30" t="s">
        <v>354</v>
      </c>
      <c r="C58" s="30">
        <v>2</v>
      </c>
      <c r="D58" s="150">
        <v>6</v>
      </c>
      <c r="E58" s="150">
        <f>C58*Tabla14[[#This Row],[PRECIO UNITARIO]]</f>
        <v>12</v>
      </c>
      <c r="F58" s="150">
        <v>0</v>
      </c>
      <c r="G58" s="150">
        <v>12</v>
      </c>
      <c r="H58" s="150">
        <f t="shared" si="0"/>
        <v>12</v>
      </c>
      <c r="I58" s="149" t="str">
        <f t="shared" si="4"/>
        <v>CANCELADO</v>
      </c>
      <c r="J58" s="149">
        <f>Tabla14[[#This Row],[VALOR A PAGAR]]-Tabla14[[#This Row],[VALOR CANCELADO]]</f>
        <v>0</v>
      </c>
      <c r="K58" s="149">
        <f>Tabla14[[#This Row],[CANT.]]*2</f>
        <v>4</v>
      </c>
      <c r="L58" s="149">
        <f t="shared" si="3"/>
        <v>8</v>
      </c>
      <c r="M58" s="170"/>
    </row>
    <row r="59" spans="1:13" s="7" customFormat="1" ht="27.75" customHeight="1" x14ac:dyDescent="0.25">
      <c r="A59" s="146">
        <v>45383</v>
      </c>
      <c r="B59" s="30" t="s">
        <v>338</v>
      </c>
      <c r="C59" s="30">
        <v>1</v>
      </c>
      <c r="D59" s="150">
        <v>2</v>
      </c>
      <c r="E59" s="150">
        <f>C59*Tabla14[[#This Row],[PRECIO UNITARIO]]</f>
        <v>2</v>
      </c>
      <c r="F59" s="156">
        <v>0</v>
      </c>
      <c r="G59" s="150">
        <v>2</v>
      </c>
      <c r="H59" s="153">
        <f t="shared" si="0"/>
        <v>2</v>
      </c>
      <c r="I59" s="149" t="str">
        <f t="shared" si="4"/>
        <v>CANCELADO</v>
      </c>
      <c r="J59" s="149">
        <f>Tabla14[[#This Row],[VALOR A PAGAR]]-Tabla14[[#This Row],[VALOR CANCELADO]]</f>
        <v>0</v>
      </c>
      <c r="K59" s="149">
        <f>Tabla14[[#This Row],[CANT.]]*2</f>
        <v>2</v>
      </c>
      <c r="L59" s="149">
        <f t="shared" si="3"/>
        <v>0</v>
      </c>
      <c r="M59" s="171" t="s">
        <v>335</v>
      </c>
    </row>
    <row r="60" spans="1:13" s="7" customFormat="1" ht="27.75" customHeight="1" x14ac:dyDescent="0.25">
      <c r="A60" s="152">
        <v>45385</v>
      </c>
      <c r="B60" s="148" t="s">
        <v>149</v>
      </c>
      <c r="C60" s="30">
        <v>2</v>
      </c>
      <c r="D60" s="150">
        <v>6</v>
      </c>
      <c r="E60" s="150">
        <f>C60*Tabla14[[#This Row],[PRECIO UNITARIO]]</f>
        <v>12</v>
      </c>
      <c r="F60" s="150">
        <v>0</v>
      </c>
      <c r="G60" s="150">
        <v>12</v>
      </c>
      <c r="H60" s="150">
        <f t="shared" si="0"/>
        <v>12</v>
      </c>
      <c r="I60" s="149" t="str">
        <f t="shared" si="4"/>
        <v>CANCELADO</v>
      </c>
      <c r="J60" s="149">
        <f>Tabla14[[#This Row],[VALOR A PAGAR]]-Tabla14[[#This Row],[VALOR CANCELADO]]</f>
        <v>0</v>
      </c>
      <c r="K60" s="149">
        <f>Tabla14[[#This Row],[CANT.]]*2</f>
        <v>4</v>
      </c>
      <c r="L60" s="149">
        <f t="shared" si="3"/>
        <v>8</v>
      </c>
      <c r="M60" s="170"/>
    </row>
    <row r="61" spans="1:13" s="7" customFormat="1" ht="27.75" customHeight="1" x14ac:dyDescent="0.25">
      <c r="A61" s="146">
        <v>45387</v>
      </c>
      <c r="B61" s="30" t="s">
        <v>485</v>
      </c>
      <c r="C61" s="30">
        <v>2</v>
      </c>
      <c r="D61" s="150">
        <v>6</v>
      </c>
      <c r="E61" s="150">
        <f>C61*Tabla14[[#This Row],[PRECIO UNITARIO]]</f>
        <v>12</v>
      </c>
      <c r="F61" s="150">
        <v>0</v>
      </c>
      <c r="G61" s="150">
        <v>12</v>
      </c>
      <c r="H61" s="150">
        <f t="shared" si="0"/>
        <v>12</v>
      </c>
      <c r="I61" s="149" t="str">
        <f t="shared" si="4"/>
        <v>CANCELADO</v>
      </c>
      <c r="J61" s="149">
        <f>Tabla14[[#This Row],[VALOR A PAGAR]]-Tabla14[[#This Row],[VALOR CANCELADO]]</f>
        <v>0</v>
      </c>
      <c r="K61" s="149">
        <f>Tabla14[[#This Row],[CANT.]]*2</f>
        <v>4</v>
      </c>
      <c r="L61" s="149">
        <f t="shared" si="3"/>
        <v>8</v>
      </c>
      <c r="M61" s="170"/>
    </row>
    <row r="62" spans="1:13" s="7" customFormat="1" ht="27.75" customHeight="1" x14ac:dyDescent="0.25">
      <c r="A62" s="146">
        <v>45390</v>
      </c>
      <c r="B62" s="147" t="s">
        <v>362</v>
      </c>
      <c r="C62" s="148">
        <v>2</v>
      </c>
      <c r="D62" s="150">
        <v>6</v>
      </c>
      <c r="E62" s="150">
        <f>C62*Tabla14[[#This Row],[PRECIO UNITARIO]]</f>
        <v>12</v>
      </c>
      <c r="F62" s="150">
        <v>0</v>
      </c>
      <c r="G62" s="150">
        <v>12</v>
      </c>
      <c r="H62" s="150">
        <f t="shared" si="0"/>
        <v>12</v>
      </c>
      <c r="I62" s="149" t="str">
        <f t="shared" si="4"/>
        <v>CANCELADO</v>
      </c>
      <c r="J62" s="149">
        <f>Tabla14[[#This Row],[VALOR A PAGAR]]-Tabla14[[#This Row],[VALOR CANCELADO]]</f>
        <v>0</v>
      </c>
      <c r="K62" s="149">
        <f>Tabla14[[#This Row],[CANT.]]*2</f>
        <v>4</v>
      </c>
      <c r="L62" s="149">
        <f t="shared" si="3"/>
        <v>8</v>
      </c>
      <c r="M62" s="170"/>
    </row>
    <row r="63" spans="1:13" s="7" customFormat="1" ht="27.75" customHeight="1" x14ac:dyDescent="0.25">
      <c r="A63" s="146">
        <v>45390</v>
      </c>
      <c r="B63" s="30" t="s">
        <v>487</v>
      </c>
      <c r="C63" s="49">
        <v>53</v>
      </c>
      <c r="D63" s="149">
        <v>6</v>
      </c>
      <c r="E63" s="150">
        <f>C63*Tabla14[[#This Row],[PRECIO UNITARIO]]</f>
        <v>318</v>
      </c>
      <c r="F63" s="149">
        <v>0</v>
      </c>
      <c r="G63" s="150">
        <v>318</v>
      </c>
      <c r="H63" s="149">
        <f t="shared" si="0"/>
        <v>318</v>
      </c>
      <c r="I63" s="149" t="str">
        <f t="shared" si="4"/>
        <v>CANCELADO</v>
      </c>
      <c r="J63" s="149">
        <f>Tabla14[[#This Row],[VALOR A PAGAR]]-Tabla14[[#This Row],[VALOR CANCELADO]]</f>
        <v>0</v>
      </c>
      <c r="K63" s="149">
        <f>Tabla14[[#This Row],[CANT.]]*2</f>
        <v>106</v>
      </c>
      <c r="L63" s="149">
        <f t="shared" si="3"/>
        <v>212</v>
      </c>
      <c r="M63" s="170"/>
    </row>
    <row r="64" spans="1:13" s="7" customFormat="1" ht="27.75" customHeight="1" x14ac:dyDescent="0.25">
      <c r="A64" s="152">
        <v>45391</v>
      </c>
      <c r="B64" s="30" t="s">
        <v>402</v>
      </c>
      <c r="C64" s="30">
        <v>1</v>
      </c>
      <c r="D64" s="150">
        <v>6</v>
      </c>
      <c r="E64" s="150">
        <f>C64*Tabla14[[#This Row],[PRECIO UNITARIO]]</f>
        <v>6</v>
      </c>
      <c r="F64" s="150">
        <v>0</v>
      </c>
      <c r="G64" s="150">
        <v>6</v>
      </c>
      <c r="H64" s="150">
        <f t="shared" si="0"/>
        <v>6</v>
      </c>
      <c r="I64" s="149" t="str">
        <f t="shared" si="4"/>
        <v>CANCELADO</v>
      </c>
      <c r="J64" s="149">
        <f>Tabla14[[#This Row],[VALOR A PAGAR]]-Tabla14[[#This Row],[VALOR CANCELADO]]</f>
        <v>0</v>
      </c>
      <c r="K64" s="149">
        <f>Tabla14[[#This Row],[CANT.]]*2</f>
        <v>2</v>
      </c>
      <c r="L64" s="149">
        <f t="shared" si="3"/>
        <v>4</v>
      </c>
      <c r="M64" s="170"/>
    </row>
    <row r="65" spans="1:13" s="7" customFormat="1" ht="27.75" customHeight="1" x14ac:dyDescent="0.25">
      <c r="A65" s="146">
        <v>45391</v>
      </c>
      <c r="B65" s="30" t="s">
        <v>359</v>
      </c>
      <c r="C65" s="30">
        <v>1</v>
      </c>
      <c r="D65" s="150">
        <v>6</v>
      </c>
      <c r="E65" s="150">
        <f>C65*Tabla14[[#This Row],[PRECIO UNITARIO]]</f>
        <v>6</v>
      </c>
      <c r="F65" s="150">
        <v>0</v>
      </c>
      <c r="G65" s="150">
        <v>6</v>
      </c>
      <c r="H65" s="150">
        <f t="shared" si="0"/>
        <v>6</v>
      </c>
      <c r="I65" s="149" t="str">
        <f t="shared" si="4"/>
        <v>CANCELADO</v>
      </c>
      <c r="J65" s="149">
        <f>Tabla14[[#This Row],[VALOR A PAGAR]]-Tabla14[[#This Row],[VALOR CANCELADO]]</f>
        <v>0</v>
      </c>
      <c r="K65" s="149">
        <f>Tabla14[[#This Row],[CANT.]]*2</f>
        <v>2</v>
      </c>
      <c r="L65" s="149">
        <f t="shared" si="3"/>
        <v>4</v>
      </c>
      <c r="M65" s="170"/>
    </row>
    <row r="66" spans="1:13" s="7" customFormat="1" ht="27.75" customHeight="1" x14ac:dyDescent="0.25">
      <c r="A66" s="146">
        <v>45394</v>
      </c>
      <c r="B66" s="148" t="s">
        <v>149</v>
      </c>
      <c r="C66" s="30">
        <v>1</v>
      </c>
      <c r="D66" s="150">
        <v>6</v>
      </c>
      <c r="E66" s="150">
        <f>C66*Tabla14[[#This Row],[PRECIO UNITARIO]]</f>
        <v>6</v>
      </c>
      <c r="F66" s="150">
        <v>0</v>
      </c>
      <c r="G66" s="150">
        <v>6</v>
      </c>
      <c r="H66" s="150">
        <f t="shared" si="0"/>
        <v>6</v>
      </c>
      <c r="I66" s="149" t="str">
        <f t="shared" si="4"/>
        <v>CANCELADO</v>
      </c>
      <c r="J66" s="149">
        <f>Tabla14[[#This Row],[VALOR A PAGAR]]-Tabla14[[#This Row],[VALOR CANCELADO]]</f>
        <v>0</v>
      </c>
      <c r="K66" s="149">
        <f>Tabla14[[#This Row],[CANT.]]*2</f>
        <v>2</v>
      </c>
      <c r="L66" s="149">
        <f t="shared" si="3"/>
        <v>4</v>
      </c>
      <c r="M66" s="170"/>
    </row>
    <row r="67" spans="1:13" s="7" customFormat="1" ht="27.75" customHeight="1" x14ac:dyDescent="0.25">
      <c r="A67" s="146">
        <v>45398</v>
      </c>
      <c r="B67" s="148" t="s">
        <v>149</v>
      </c>
      <c r="C67" s="30">
        <v>3</v>
      </c>
      <c r="D67" s="150">
        <v>6</v>
      </c>
      <c r="E67" s="150">
        <f>C67*Tabla14[[#This Row],[PRECIO UNITARIO]]</f>
        <v>18</v>
      </c>
      <c r="F67" s="150">
        <v>0</v>
      </c>
      <c r="G67" s="150">
        <v>18</v>
      </c>
      <c r="H67" s="150">
        <f t="shared" si="0"/>
        <v>18</v>
      </c>
      <c r="I67" s="149" t="str">
        <f t="shared" si="4"/>
        <v>CANCELADO</v>
      </c>
      <c r="J67" s="149">
        <f>Tabla14[[#This Row],[VALOR A PAGAR]]-Tabla14[[#This Row],[VALOR CANCELADO]]</f>
        <v>0</v>
      </c>
      <c r="K67" s="149">
        <f>Tabla14[[#This Row],[CANT.]]*2</f>
        <v>6</v>
      </c>
      <c r="L67" s="149">
        <f t="shared" si="3"/>
        <v>12</v>
      </c>
      <c r="M67" s="170"/>
    </row>
    <row r="68" spans="1:13" s="7" customFormat="1" ht="27.75" customHeight="1" x14ac:dyDescent="0.25">
      <c r="A68" s="146">
        <v>45398</v>
      </c>
      <c r="B68" s="147" t="s">
        <v>478</v>
      </c>
      <c r="C68" s="148">
        <v>8</v>
      </c>
      <c r="D68" s="150">
        <v>6</v>
      </c>
      <c r="E68" s="150">
        <f>C68*Tabla14[[#This Row],[PRECIO UNITARIO]]</f>
        <v>48</v>
      </c>
      <c r="F68" s="150">
        <v>0</v>
      </c>
      <c r="G68" s="150">
        <v>48</v>
      </c>
      <c r="H68" s="150">
        <f t="shared" ref="H68:H130" si="5">F68+G68</f>
        <v>48</v>
      </c>
      <c r="I68" s="149" t="str">
        <f t="shared" si="4"/>
        <v>CANCELADO</v>
      </c>
      <c r="J68" s="149">
        <f>Tabla14[[#This Row],[VALOR A PAGAR]]-Tabla14[[#This Row],[VALOR CANCELADO]]</f>
        <v>0</v>
      </c>
      <c r="K68" s="149">
        <f>Tabla14[[#This Row],[CANT.]]*2</f>
        <v>16</v>
      </c>
      <c r="L68" s="149">
        <f t="shared" ref="L68:L98" si="6">E68-K68</f>
        <v>32</v>
      </c>
      <c r="M68" s="170"/>
    </row>
    <row r="69" spans="1:13" s="7" customFormat="1" ht="27.75" customHeight="1" x14ac:dyDescent="0.25">
      <c r="A69" s="146">
        <v>45399</v>
      </c>
      <c r="B69" s="147" t="s">
        <v>486</v>
      </c>
      <c r="C69" s="148">
        <v>10</v>
      </c>
      <c r="D69" s="150">
        <v>6</v>
      </c>
      <c r="E69" s="150">
        <f>C69*Tabla14[[#This Row],[PRECIO UNITARIO]]</f>
        <v>60</v>
      </c>
      <c r="F69" s="150">
        <v>0</v>
      </c>
      <c r="G69" s="150">
        <v>60</v>
      </c>
      <c r="H69" s="150">
        <f t="shared" si="5"/>
        <v>60</v>
      </c>
      <c r="I69" s="149" t="str">
        <f t="shared" si="4"/>
        <v>CANCELADO</v>
      </c>
      <c r="J69" s="149">
        <f>Tabla14[[#This Row],[VALOR A PAGAR]]-Tabla14[[#This Row],[VALOR CANCELADO]]</f>
        <v>0</v>
      </c>
      <c r="K69" s="149">
        <f>Tabla14[[#This Row],[CANT.]]*2</f>
        <v>20</v>
      </c>
      <c r="L69" s="149">
        <f t="shared" si="6"/>
        <v>40</v>
      </c>
      <c r="M69" s="170"/>
    </row>
    <row r="70" spans="1:13" s="7" customFormat="1" ht="27.75" customHeight="1" x14ac:dyDescent="0.25">
      <c r="A70" s="146">
        <v>45401</v>
      </c>
      <c r="B70" s="30" t="s">
        <v>482</v>
      </c>
      <c r="C70" s="30">
        <v>10</v>
      </c>
      <c r="D70" s="149">
        <v>6</v>
      </c>
      <c r="E70" s="150">
        <f>C70*Tabla14[[#This Row],[PRECIO UNITARIO]]</f>
        <v>60</v>
      </c>
      <c r="F70" s="149">
        <v>0</v>
      </c>
      <c r="G70" s="150">
        <v>60</v>
      </c>
      <c r="H70" s="150">
        <f t="shared" si="5"/>
        <v>60</v>
      </c>
      <c r="I70" s="149" t="str">
        <f t="shared" si="4"/>
        <v>CANCELADO</v>
      </c>
      <c r="J70" s="149">
        <f>Tabla14[[#This Row],[VALOR A PAGAR]]-Tabla14[[#This Row],[VALOR CANCELADO]]</f>
        <v>0</v>
      </c>
      <c r="K70" s="149">
        <f>Tabla14[[#This Row],[CANT.]]*2</f>
        <v>20</v>
      </c>
      <c r="L70" s="149">
        <f t="shared" si="6"/>
        <v>40</v>
      </c>
      <c r="M70" s="170"/>
    </row>
    <row r="71" spans="1:13" s="7" customFormat="1" ht="27.75" customHeight="1" x14ac:dyDescent="0.25">
      <c r="A71" s="146">
        <v>45405</v>
      </c>
      <c r="B71" s="147" t="s">
        <v>63</v>
      </c>
      <c r="C71" s="148">
        <v>2</v>
      </c>
      <c r="D71" s="150">
        <v>6</v>
      </c>
      <c r="E71" s="150">
        <f>C71*Tabla14[[#This Row],[PRECIO UNITARIO]]</f>
        <v>12</v>
      </c>
      <c r="F71" s="150"/>
      <c r="G71" s="150"/>
      <c r="H71" s="150">
        <f t="shared" si="5"/>
        <v>0</v>
      </c>
      <c r="I71" s="149" t="str">
        <f t="shared" si="4"/>
        <v>SALDO PENDIENTE</v>
      </c>
      <c r="J71" s="149">
        <f>Tabla14[[#This Row],[VALOR A PAGAR]]-Tabla14[[#This Row],[VALOR CANCELADO]]</f>
        <v>12</v>
      </c>
      <c r="K71" s="149">
        <f>Tabla14[[#This Row],[CANT.]]*2</f>
        <v>4</v>
      </c>
      <c r="L71" s="149">
        <f t="shared" si="6"/>
        <v>8</v>
      </c>
      <c r="M71" s="170"/>
    </row>
    <row r="72" spans="1:13" s="7" customFormat="1" ht="27.75" customHeight="1" x14ac:dyDescent="0.25">
      <c r="A72" s="146">
        <v>45406</v>
      </c>
      <c r="B72" s="148" t="s">
        <v>482</v>
      </c>
      <c r="C72" s="30">
        <v>6</v>
      </c>
      <c r="D72" s="150">
        <v>6</v>
      </c>
      <c r="E72" s="150">
        <f>C72*Tabla14[[#This Row],[PRECIO UNITARIO]]</f>
        <v>36</v>
      </c>
      <c r="F72" s="150">
        <v>0</v>
      </c>
      <c r="G72" s="150">
        <v>36</v>
      </c>
      <c r="H72" s="150">
        <f t="shared" si="5"/>
        <v>36</v>
      </c>
      <c r="I72" s="149" t="str">
        <f t="shared" si="4"/>
        <v>CANCELADO</v>
      </c>
      <c r="J72" s="149">
        <f>Tabla14[[#This Row],[VALOR A PAGAR]]-Tabla14[[#This Row],[VALOR CANCELADO]]</f>
        <v>0</v>
      </c>
      <c r="K72" s="149">
        <f>Tabla14[[#This Row],[CANT.]]*2</f>
        <v>12</v>
      </c>
      <c r="L72" s="149">
        <f t="shared" si="6"/>
        <v>24</v>
      </c>
      <c r="M72" s="170"/>
    </row>
    <row r="73" spans="1:13" s="7" customFormat="1" ht="27.75" customHeight="1" x14ac:dyDescent="0.25">
      <c r="A73" s="146">
        <v>45406</v>
      </c>
      <c r="B73" s="147" t="s">
        <v>385</v>
      </c>
      <c r="C73" s="148">
        <v>11</v>
      </c>
      <c r="D73" s="150">
        <v>6</v>
      </c>
      <c r="E73" s="150">
        <f>C73*Tabla14[[#This Row],[PRECIO UNITARIO]]</f>
        <v>66</v>
      </c>
      <c r="F73" s="150">
        <v>0</v>
      </c>
      <c r="G73" s="150">
        <v>66</v>
      </c>
      <c r="H73" s="150">
        <f t="shared" si="5"/>
        <v>66</v>
      </c>
      <c r="I73" s="149" t="str">
        <f t="shared" si="4"/>
        <v>CANCELADO</v>
      </c>
      <c r="J73" s="149">
        <f>Tabla14[[#This Row],[VALOR A PAGAR]]-Tabla14[[#This Row],[VALOR CANCELADO]]</f>
        <v>0</v>
      </c>
      <c r="K73" s="149">
        <f>Tabla14[[#This Row],[CANT.]]*2</f>
        <v>22</v>
      </c>
      <c r="L73" s="149">
        <f t="shared" si="6"/>
        <v>44</v>
      </c>
      <c r="M73" s="170"/>
    </row>
    <row r="74" spans="1:13" s="7" customFormat="1" ht="27.75" customHeight="1" x14ac:dyDescent="0.25">
      <c r="A74" s="146">
        <v>45406</v>
      </c>
      <c r="B74" s="30" t="s">
        <v>144</v>
      </c>
      <c r="C74" s="30">
        <v>1</v>
      </c>
      <c r="D74" s="150">
        <v>2</v>
      </c>
      <c r="E74" s="150">
        <f>C74*Tabla14[[#This Row],[PRECIO UNITARIO]]</f>
        <v>2</v>
      </c>
      <c r="F74" s="150">
        <v>0</v>
      </c>
      <c r="G74" s="150">
        <v>2</v>
      </c>
      <c r="H74" s="150">
        <f t="shared" si="5"/>
        <v>2</v>
      </c>
      <c r="I74" s="149" t="str">
        <f t="shared" si="4"/>
        <v>CANCELADO</v>
      </c>
      <c r="J74" s="149">
        <f>Tabla14[[#This Row],[VALOR A PAGAR]]-Tabla14[[#This Row],[VALOR CANCELADO]]</f>
        <v>0</v>
      </c>
      <c r="K74" s="149">
        <f>Tabla14[[#This Row],[CANT.]]*2</f>
        <v>2</v>
      </c>
      <c r="L74" s="149">
        <f t="shared" si="6"/>
        <v>0</v>
      </c>
      <c r="M74" s="171" t="s">
        <v>335</v>
      </c>
    </row>
    <row r="75" spans="1:13" s="7" customFormat="1" ht="27.75" customHeight="1" x14ac:dyDescent="0.25">
      <c r="A75" s="146">
        <v>45406</v>
      </c>
      <c r="B75" s="30" t="s">
        <v>326</v>
      </c>
      <c r="C75" s="30">
        <v>1</v>
      </c>
      <c r="D75" s="150">
        <v>6</v>
      </c>
      <c r="E75" s="150">
        <f>C75*Tabla14[[#This Row],[PRECIO UNITARIO]]</f>
        <v>6</v>
      </c>
      <c r="F75" s="150">
        <v>0</v>
      </c>
      <c r="G75" s="150">
        <v>6</v>
      </c>
      <c r="H75" s="150">
        <f t="shared" si="5"/>
        <v>6</v>
      </c>
      <c r="I75" s="149" t="str">
        <f t="shared" si="4"/>
        <v>CANCELADO</v>
      </c>
      <c r="J75" s="149">
        <f>Tabla14[[#This Row],[VALOR A PAGAR]]-Tabla14[[#This Row],[VALOR CANCELADO]]</f>
        <v>0</v>
      </c>
      <c r="K75" s="149">
        <f>Tabla14[[#This Row],[CANT.]]*2</f>
        <v>2</v>
      </c>
      <c r="L75" s="149">
        <f t="shared" si="6"/>
        <v>4</v>
      </c>
      <c r="M75" s="170"/>
    </row>
    <row r="76" spans="1:13" s="7" customFormat="1" ht="27.75" customHeight="1" x14ac:dyDescent="0.25">
      <c r="A76" s="146">
        <v>45408</v>
      </c>
      <c r="B76" s="30" t="s">
        <v>386</v>
      </c>
      <c r="C76" s="30">
        <v>2</v>
      </c>
      <c r="D76" s="150">
        <v>6</v>
      </c>
      <c r="E76" s="150">
        <f>C76*Tabla14[[#This Row],[PRECIO UNITARIO]]</f>
        <v>12</v>
      </c>
      <c r="F76" s="150">
        <v>0</v>
      </c>
      <c r="G76" s="150">
        <v>12</v>
      </c>
      <c r="H76" s="150">
        <f t="shared" si="5"/>
        <v>12</v>
      </c>
      <c r="I76" s="149" t="str">
        <f t="shared" si="4"/>
        <v>CANCELADO</v>
      </c>
      <c r="J76" s="149">
        <f>Tabla14[[#This Row],[VALOR A PAGAR]]-Tabla14[[#This Row],[VALOR CANCELADO]]</f>
        <v>0</v>
      </c>
      <c r="K76" s="149">
        <f>Tabla14[[#This Row],[CANT.]]*2</f>
        <v>4</v>
      </c>
      <c r="L76" s="149">
        <f t="shared" si="6"/>
        <v>8</v>
      </c>
      <c r="M76" s="170"/>
    </row>
    <row r="77" spans="1:13" s="7" customFormat="1" ht="27.75" customHeight="1" x14ac:dyDescent="0.25">
      <c r="A77" s="152">
        <v>45408</v>
      </c>
      <c r="B77" s="57" t="s">
        <v>142</v>
      </c>
      <c r="C77" s="30">
        <v>17</v>
      </c>
      <c r="D77" s="150">
        <v>6</v>
      </c>
      <c r="E77" s="150">
        <f>C77*Tabla14[[#This Row],[PRECIO UNITARIO]]</f>
        <v>102</v>
      </c>
      <c r="F77" s="150">
        <v>0</v>
      </c>
      <c r="G77" s="150">
        <v>60</v>
      </c>
      <c r="H77" s="150">
        <f t="shared" si="5"/>
        <v>60</v>
      </c>
      <c r="I77" s="150" t="s">
        <v>491</v>
      </c>
      <c r="J77" s="149">
        <f>Tabla14[[#This Row],[VALOR A PAGAR]]-Tabla14[[#This Row],[VALOR CANCELADO]]</f>
        <v>42</v>
      </c>
      <c r="K77" s="149">
        <f>Tabla14[[#This Row],[CANT.]]*2</f>
        <v>34</v>
      </c>
      <c r="L77" s="149">
        <f t="shared" si="6"/>
        <v>68</v>
      </c>
      <c r="M77" s="171" t="s">
        <v>639</v>
      </c>
    </row>
    <row r="78" spans="1:13" s="7" customFormat="1" ht="27.75" customHeight="1" x14ac:dyDescent="0.25">
      <c r="A78" s="157">
        <v>45413</v>
      </c>
      <c r="B78" s="30" t="s">
        <v>387</v>
      </c>
      <c r="C78" s="30">
        <v>1</v>
      </c>
      <c r="D78" s="150">
        <v>6</v>
      </c>
      <c r="E78" s="150">
        <f>C78*Tabla14[[#This Row],[PRECIO UNITARIO]]</f>
        <v>6</v>
      </c>
      <c r="F78" s="150">
        <v>0</v>
      </c>
      <c r="G78" s="150">
        <v>6</v>
      </c>
      <c r="H78" s="150">
        <f t="shared" si="5"/>
        <v>6</v>
      </c>
      <c r="I78" s="149" t="str">
        <f t="shared" ref="I78:I109" si="7">IF((E78=H78),"CANCELADO","SALDO PENDIENTE")</f>
        <v>CANCELADO</v>
      </c>
      <c r="J78" s="149">
        <f>Tabla14[[#This Row],[VALOR A PAGAR]]-Tabla14[[#This Row],[VALOR CANCELADO]]</f>
        <v>0</v>
      </c>
      <c r="K78" s="149">
        <f>Tabla14[[#This Row],[CANT.]]*2</f>
        <v>2</v>
      </c>
      <c r="L78" s="149">
        <f t="shared" si="6"/>
        <v>4</v>
      </c>
      <c r="M78" s="170"/>
    </row>
    <row r="79" spans="1:13" s="7" customFormat="1" ht="27.75" customHeight="1" x14ac:dyDescent="0.25">
      <c r="A79" s="158">
        <v>45414</v>
      </c>
      <c r="B79" s="148" t="s">
        <v>365</v>
      </c>
      <c r="C79" s="30">
        <v>15</v>
      </c>
      <c r="D79" s="150">
        <v>6</v>
      </c>
      <c r="E79" s="150">
        <f>C79*Tabla14[[#This Row],[PRECIO UNITARIO]]</f>
        <v>90</v>
      </c>
      <c r="F79" s="150">
        <v>0</v>
      </c>
      <c r="G79" s="150">
        <v>90</v>
      </c>
      <c r="H79" s="150">
        <f t="shared" si="5"/>
        <v>90</v>
      </c>
      <c r="I79" s="149" t="str">
        <f t="shared" si="7"/>
        <v>CANCELADO</v>
      </c>
      <c r="J79" s="149">
        <f>Tabla14[[#This Row],[VALOR A PAGAR]]-Tabla14[[#This Row],[VALOR CANCELADO]]</f>
        <v>0</v>
      </c>
      <c r="K79" s="149">
        <f>Tabla14[[#This Row],[CANT.]]*2</f>
        <v>30</v>
      </c>
      <c r="L79" s="149">
        <f t="shared" si="6"/>
        <v>60</v>
      </c>
      <c r="M79" s="170"/>
    </row>
    <row r="80" spans="1:13" s="7" customFormat="1" ht="27.75" customHeight="1" x14ac:dyDescent="0.25">
      <c r="A80" s="158">
        <v>45414</v>
      </c>
      <c r="B80" s="30" t="s">
        <v>350</v>
      </c>
      <c r="C80" s="30">
        <v>5</v>
      </c>
      <c r="D80" s="150">
        <v>6</v>
      </c>
      <c r="E80" s="150">
        <f>C80*Tabla14[[#This Row],[PRECIO UNITARIO]]</f>
        <v>30</v>
      </c>
      <c r="F80" s="150">
        <v>0</v>
      </c>
      <c r="G80" s="150">
        <v>30</v>
      </c>
      <c r="H80" s="150">
        <f t="shared" si="5"/>
        <v>30</v>
      </c>
      <c r="I80" s="149" t="str">
        <f t="shared" si="7"/>
        <v>CANCELADO</v>
      </c>
      <c r="J80" s="149">
        <f>Tabla14[[#This Row],[VALOR A PAGAR]]-Tabla14[[#This Row],[VALOR CANCELADO]]</f>
        <v>0</v>
      </c>
      <c r="K80" s="149">
        <f>Tabla14[[#This Row],[CANT.]]*2</f>
        <v>10</v>
      </c>
      <c r="L80" s="149">
        <f t="shared" si="6"/>
        <v>20</v>
      </c>
      <c r="M80" s="170"/>
    </row>
    <row r="81" spans="1:13" s="7" customFormat="1" ht="27.75" customHeight="1" x14ac:dyDescent="0.25">
      <c r="A81" s="158">
        <v>45418</v>
      </c>
      <c r="B81" s="147" t="s">
        <v>359</v>
      </c>
      <c r="C81" s="148">
        <v>1</v>
      </c>
      <c r="D81" s="150">
        <v>6</v>
      </c>
      <c r="E81" s="150">
        <f>C81*Tabla14[[#This Row],[PRECIO UNITARIO]]</f>
        <v>6</v>
      </c>
      <c r="F81" s="150">
        <v>0</v>
      </c>
      <c r="G81" s="150">
        <v>6</v>
      </c>
      <c r="H81" s="150">
        <f t="shared" si="5"/>
        <v>6</v>
      </c>
      <c r="I81" s="149" t="str">
        <f t="shared" si="7"/>
        <v>CANCELADO</v>
      </c>
      <c r="J81" s="149">
        <f>Tabla14[[#This Row],[VALOR A PAGAR]]-Tabla14[[#This Row],[VALOR CANCELADO]]</f>
        <v>0</v>
      </c>
      <c r="K81" s="149">
        <f>Tabla14[[#This Row],[CANT.]]*2</f>
        <v>2</v>
      </c>
      <c r="L81" s="149">
        <f t="shared" si="6"/>
        <v>4</v>
      </c>
      <c r="M81" s="170"/>
    </row>
    <row r="82" spans="1:13" s="7" customFormat="1" ht="27.75" customHeight="1" x14ac:dyDescent="0.25">
      <c r="A82" s="158">
        <v>45420</v>
      </c>
      <c r="B82" s="147" t="s">
        <v>474</v>
      </c>
      <c r="C82" s="148">
        <v>6</v>
      </c>
      <c r="D82" s="150">
        <v>6</v>
      </c>
      <c r="E82" s="150">
        <f>C82*Tabla14[[#This Row],[PRECIO UNITARIO]]</f>
        <v>36</v>
      </c>
      <c r="F82" s="150">
        <v>0</v>
      </c>
      <c r="G82" s="150">
        <v>36</v>
      </c>
      <c r="H82" s="150">
        <f t="shared" si="5"/>
        <v>36</v>
      </c>
      <c r="I82" s="149" t="str">
        <f t="shared" si="7"/>
        <v>CANCELADO</v>
      </c>
      <c r="J82" s="149">
        <f>Tabla14[[#This Row],[VALOR A PAGAR]]-Tabla14[[#This Row],[VALOR CANCELADO]]</f>
        <v>0</v>
      </c>
      <c r="K82" s="149">
        <f>Tabla14[[#This Row],[CANT.]]*2</f>
        <v>12</v>
      </c>
      <c r="L82" s="149">
        <f t="shared" si="6"/>
        <v>24</v>
      </c>
      <c r="M82" s="170"/>
    </row>
    <row r="83" spans="1:13" s="7" customFormat="1" ht="27.75" customHeight="1" x14ac:dyDescent="0.25">
      <c r="A83" s="158">
        <v>45420</v>
      </c>
      <c r="B83" s="147" t="s">
        <v>474</v>
      </c>
      <c r="C83" s="148">
        <v>2</v>
      </c>
      <c r="D83" s="150">
        <v>6</v>
      </c>
      <c r="E83" s="150">
        <f>C83*Tabla14[[#This Row],[PRECIO UNITARIO]]</f>
        <v>12</v>
      </c>
      <c r="F83" s="150">
        <v>0</v>
      </c>
      <c r="G83" s="150">
        <v>12</v>
      </c>
      <c r="H83" s="150">
        <f t="shared" si="5"/>
        <v>12</v>
      </c>
      <c r="I83" s="149" t="str">
        <f t="shared" si="7"/>
        <v>CANCELADO</v>
      </c>
      <c r="J83" s="149">
        <f>Tabla14[[#This Row],[VALOR A PAGAR]]-Tabla14[[#This Row],[VALOR CANCELADO]]</f>
        <v>0</v>
      </c>
      <c r="K83" s="149">
        <f>Tabla14[[#This Row],[CANT.]]*2</f>
        <v>4</v>
      </c>
      <c r="L83" s="149">
        <f t="shared" si="6"/>
        <v>8</v>
      </c>
      <c r="M83" s="170"/>
    </row>
    <row r="84" spans="1:13" s="7" customFormat="1" ht="27.75" customHeight="1" x14ac:dyDescent="0.25">
      <c r="A84" s="158">
        <v>45420</v>
      </c>
      <c r="B84" s="30" t="s">
        <v>361</v>
      </c>
      <c r="C84" s="30">
        <v>1</v>
      </c>
      <c r="D84" s="150">
        <v>6</v>
      </c>
      <c r="E84" s="150">
        <f>C84*Tabla14[[#This Row],[PRECIO UNITARIO]]</f>
        <v>6</v>
      </c>
      <c r="F84" s="150">
        <v>0</v>
      </c>
      <c r="G84" s="150">
        <v>6</v>
      </c>
      <c r="H84" s="150">
        <f t="shared" si="5"/>
        <v>6</v>
      </c>
      <c r="I84" s="149" t="str">
        <f t="shared" si="7"/>
        <v>CANCELADO</v>
      </c>
      <c r="J84" s="149">
        <f>Tabla14[[#This Row],[VALOR A PAGAR]]-Tabla14[[#This Row],[VALOR CANCELADO]]</f>
        <v>0</v>
      </c>
      <c r="K84" s="149">
        <f>Tabla14[[#This Row],[CANT.]]*2</f>
        <v>2</v>
      </c>
      <c r="L84" s="149">
        <f t="shared" si="6"/>
        <v>4</v>
      </c>
      <c r="M84" s="170"/>
    </row>
    <row r="85" spans="1:13" s="7" customFormat="1" ht="27.75" customHeight="1" x14ac:dyDescent="0.25">
      <c r="A85" s="158">
        <v>45420</v>
      </c>
      <c r="B85" s="30" t="s">
        <v>341</v>
      </c>
      <c r="C85" s="30">
        <v>28</v>
      </c>
      <c r="D85" s="150">
        <v>6</v>
      </c>
      <c r="E85" s="150">
        <f>C85*Tabla14[[#This Row],[PRECIO UNITARIO]]</f>
        <v>168</v>
      </c>
      <c r="F85" s="150">
        <v>0</v>
      </c>
      <c r="G85" s="150">
        <v>168</v>
      </c>
      <c r="H85" s="150">
        <f t="shared" si="5"/>
        <v>168</v>
      </c>
      <c r="I85" s="149" t="str">
        <f t="shared" si="7"/>
        <v>CANCELADO</v>
      </c>
      <c r="J85" s="149">
        <f>Tabla14[[#This Row],[VALOR A PAGAR]]-Tabla14[[#This Row],[VALOR CANCELADO]]</f>
        <v>0</v>
      </c>
      <c r="K85" s="149">
        <f>Tabla14[[#This Row],[CANT.]]*2</f>
        <v>56</v>
      </c>
      <c r="L85" s="149">
        <f t="shared" si="6"/>
        <v>112</v>
      </c>
      <c r="M85" s="170"/>
    </row>
    <row r="86" spans="1:13" s="7" customFormat="1" ht="27.75" customHeight="1" x14ac:dyDescent="0.25">
      <c r="A86" s="158">
        <v>45421</v>
      </c>
      <c r="B86" s="30" t="s">
        <v>388</v>
      </c>
      <c r="C86" s="30">
        <v>1</v>
      </c>
      <c r="D86" s="150">
        <v>6</v>
      </c>
      <c r="E86" s="150">
        <f>C86*Tabla14[[#This Row],[PRECIO UNITARIO]]</f>
        <v>6</v>
      </c>
      <c r="F86" s="150">
        <v>10</v>
      </c>
      <c r="G86" s="150">
        <v>0</v>
      </c>
      <c r="H86" s="150">
        <f t="shared" si="5"/>
        <v>10</v>
      </c>
      <c r="I86" s="149" t="str">
        <f t="shared" si="7"/>
        <v>SALDO PENDIENTE</v>
      </c>
      <c r="J86" s="149">
        <f>Tabla14[[#This Row],[VALOR A PAGAR]]-Tabla14[[#This Row],[VALOR CANCELADO]]</f>
        <v>-4</v>
      </c>
      <c r="K86" s="149">
        <f>Tabla14[[#This Row],[CANT.]]*2</f>
        <v>2</v>
      </c>
      <c r="L86" s="149">
        <f t="shared" si="6"/>
        <v>4</v>
      </c>
      <c r="M86" s="171" t="s">
        <v>595</v>
      </c>
    </row>
    <row r="87" spans="1:13" s="7" customFormat="1" ht="27.75" customHeight="1" x14ac:dyDescent="0.25">
      <c r="A87" s="158">
        <v>45421</v>
      </c>
      <c r="B87" s="30" t="s">
        <v>347</v>
      </c>
      <c r="C87" s="30">
        <v>30</v>
      </c>
      <c r="D87" s="150">
        <v>6</v>
      </c>
      <c r="E87" s="150">
        <f>C87*Tabla14[[#This Row],[PRECIO UNITARIO]]</f>
        <v>180</v>
      </c>
      <c r="F87" s="150">
        <v>0</v>
      </c>
      <c r="G87" s="150">
        <v>180</v>
      </c>
      <c r="H87" s="150">
        <f t="shared" si="5"/>
        <v>180</v>
      </c>
      <c r="I87" s="149" t="str">
        <f t="shared" si="7"/>
        <v>CANCELADO</v>
      </c>
      <c r="J87" s="149">
        <f>Tabla14[[#This Row],[VALOR A PAGAR]]-Tabla14[[#This Row],[VALOR CANCELADO]]</f>
        <v>0</v>
      </c>
      <c r="K87" s="149">
        <f>Tabla14[[#This Row],[CANT.]]*2</f>
        <v>60</v>
      </c>
      <c r="L87" s="149">
        <f t="shared" si="6"/>
        <v>120</v>
      </c>
      <c r="M87" s="171" t="s">
        <v>389</v>
      </c>
    </row>
    <row r="88" spans="1:13" s="7" customFormat="1" ht="27.75" customHeight="1" x14ac:dyDescent="0.25">
      <c r="A88" s="158">
        <v>45422</v>
      </c>
      <c r="B88" s="30" t="s">
        <v>390</v>
      </c>
      <c r="C88" s="30">
        <v>2</v>
      </c>
      <c r="D88" s="150">
        <v>6</v>
      </c>
      <c r="E88" s="150">
        <f>C88*Tabla14[[#This Row],[PRECIO UNITARIO]]</f>
        <v>12</v>
      </c>
      <c r="F88" s="150">
        <v>0</v>
      </c>
      <c r="G88" s="150">
        <v>20</v>
      </c>
      <c r="H88" s="150">
        <f t="shared" si="5"/>
        <v>20</v>
      </c>
      <c r="I88" s="149" t="str">
        <f t="shared" si="7"/>
        <v>SALDO PENDIENTE</v>
      </c>
      <c r="J88" s="149">
        <f>Tabla14[[#This Row],[VALOR A PAGAR]]-Tabla14[[#This Row],[VALOR CANCELADO]]</f>
        <v>-8</v>
      </c>
      <c r="K88" s="149">
        <f>Tabla14[[#This Row],[CANT.]]*2</f>
        <v>4</v>
      </c>
      <c r="L88" s="149">
        <f t="shared" si="6"/>
        <v>8</v>
      </c>
      <c r="M88" s="167" t="s">
        <v>638</v>
      </c>
    </row>
    <row r="89" spans="1:13" s="7" customFormat="1" ht="27.75" customHeight="1" x14ac:dyDescent="0.25">
      <c r="A89" s="158">
        <v>45422</v>
      </c>
      <c r="B89" s="30" t="s">
        <v>150</v>
      </c>
      <c r="C89" s="49">
        <v>2</v>
      </c>
      <c r="D89" s="150">
        <v>6</v>
      </c>
      <c r="E89" s="150">
        <f>C89*Tabla14[[#This Row],[PRECIO UNITARIO]]</f>
        <v>12</v>
      </c>
      <c r="F89" s="150">
        <v>0</v>
      </c>
      <c r="G89" s="150">
        <v>12</v>
      </c>
      <c r="H89" s="150">
        <f t="shared" si="5"/>
        <v>12</v>
      </c>
      <c r="I89" s="149" t="str">
        <f t="shared" si="7"/>
        <v>CANCELADO</v>
      </c>
      <c r="J89" s="149">
        <f>Tabla14[[#This Row],[VALOR A PAGAR]]-Tabla14[[#This Row],[VALOR CANCELADO]]</f>
        <v>0</v>
      </c>
      <c r="K89" s="149">
        <f>Tabla14[[#This Row],[CANT.]]*2</f>
        <v>4</v>
      </c>
      <c r="L89" s="149">
        <f t="shared" si="6"/>
        <v>8</v>
      </c>
      <c r="M89" s="170"/>
    </row>
    <row r="90" spans="1:13" s="7" customFormat="1" ht="27.75" customHeight="1" x14ac:dyDescent="0.25">
      <c r="A90" s="158">
        <v>45422</v>
      </c>
      <c r="B90" s="30" t="s">
        <v>384</v>
      </c>
      <c r="C90" s="30">
        <v>4</v>
      </c>
      <c r="D90" s="150">
        <v>6</v>
      </c>
      <c r="E90" s="150">
        <f>C90*Tabla14[[#This Row],[PRECIO UNITARIO]]</f>
        <v>24</v>
      </c>
      <c r="F90" s="150">
        <v>0</v>
      </c>
      <c r="G90" s="150">
        <v>24</v>
      </c>
      <c r="H90" s="150">
        <f t="shared" si="5"/>
        <v>24</v>
      </c>
      <c r="I90" s="150" t="s">
        <v>490</v>
      </c>
      <c r="J90" s="149">
        <f>Tabla14[[#This Row],[VALOR A PAGAR]]-Tabla14[[#This Row],[VALOR CANCELADO]]</f>
        <v>0</v>
      </c>
      <c r="K90" s="149">
        <f>Tabla14[[#This Row],[CANT.]]*2</f>
        <v>8</v>
      </c>
      <c r="L90" s="149">
        <f t="shared" si="6"/>
        <v>16</v>
      </c>
      <c r="M90" s="170"/>
    </row>
    <row r="91" spans="1:13" s="7" customFormat="1" ht="27.75" customHeight="1" x14ac:dyDescent="0.25">
      <c r="A91" s="158">
        <v>45426</v>
      </c>
      <c r="B91" s="30" t="s">
        <v>383</v>
      </c>
      <c r="C91" s="30">
        <v>84</v>
      </c>
      <c r="D91" s="150">
        <v>6</v>
      </c>
      <c r="E91" s="150">
        <f>C91*Tabla14[[#This Row],[PRECIO UNITARIO]]</f>
        <v>504</v>
      </c>
      <c r="F91" s="150">
        <v>0</v>
      </c>
      <c r="G91" s="150">
        <v>504</v>
      </c>
      <c r="H91" s="150">
        <f t="shared" si="5"/>
        <v>504</v>
      </c>
      <c r="I91" s="149" t="str">
        <f t="shared" si="7"/>
        <v>CANCELADO</v>
      </c>
      <c r="J91" s="149">
        <f>Tabla14[[#This Row],[VALOR A PAGAR]]-Tabla14[[#This Row],[VALOR CANCELADO]]</f>
        <v>0</v>
      </c>
      <c r="K91" s="149">
        <f>Tabla14[[#This Row],[CANT.]]*2</f>
        <v>168</v>
      </c>
      <c r="L91" s="149">
        <f t="shared" si="6"/>
        <v>336</v>
      </c>
      <c r="M91" s="170"/>
    </row>
    <row r="92" spans="1:13" s="7" customFormat="1" ht="27.75" customHeight="1" x14ac:dyDescent="0.25">
      <c r="A92" s="158">
        <v>45427</v>
      </c>
      <c r="B92" s="30" t="s">
        <v>383</v>
      </c>
      <c r="C92" s="148">
        <v>3</v>
      </c>
      <c r="D92" s="150">
        <v>6</v>
      </c>
      <c r="E92" s="150">
        <f>C92*Tabla14[[#This Row],[PRECIO UNITARIO]]</f>
        <v>18</v>
      </c>
      <c r="F92" s="150">
        <v>0</v>
      </c>
      <c r="G92" s="150">
        <v>18</v>
      </c>
      <c r="H92" s="150">
        <f t="shared" si="5"/>
        <v>18</v>
      </c>
      <c r="I92" s="149" t="str">
        <f t="shared" si="7"/>
        <v>CANCELADO</v>
      </c>
      <c r="J92" s="149">
        <f>Tabla14[[#This Row],[VALOR A PAGAR]]-Tabla14[[#This Row],[VALOR CANCELADO]]</f>
        <v>0</v>
      </c>
      <c r="K92" s="149">
        <f>Tabla14[[#This Row],[CANT.]]*2</f>
        <v>6</v>
      </c>
      <c r="L92" s="149">
        <f t="shared" si="6"/>
        <v>12</v>
      </c>
      <c r="M92" s="170"/>
    </row>
    <row r="93" spans="1:13" s="7" customFormat="1" ht="27.75" customHeight="1" x14ac:dyDescent="0.25">
      <c r="A93" s="158">
        <v>45429</v>
      </c>
      <c r="B93" s="30" t="s">
        <v>339</v>
      </c>
      <c r="C93" s="49">
        <v>14</v>
      </c>
      <c r="D93" s="150">
        <v>6</v>
      </c>
      <c r="E93" s="150">
        <f>C93*Tabla14[[#This Row],[PRECIO UNITARIO]]</f>
        <v>84</v>
      </c>
      <c r="F93" s="150">
        <v>0</v>
      </c>
      <c r="G93" s="150">
        <v>84</v>
      </c>
      <c r="H93" s="150">
        <f t="shared" si="5"/>
        <v>84</v>
      </c>
      <c r="I93" s="149" t="str">
        <f t="shared" si="7"/>
        <v>CANCELADO</v>
      </c>
      <c r="J93" s="149">
        <f>Tabla14[[#This Row],[VALOR A PAGAR]]-Tabla14[[#This Row],[VALOR CANCELADO]]</f>
        <v>0</v>
      </c>
      <c r="K93" s="149">
        <f>Tabla14[[#This Row],[CANT.]]*2</f>
        <v>28</v>
      </c>
      <c r="L93" s="149">
        <f t="shared" si="6"/>
        <v>56</v>
      </c>
      <c r="M93" s="170"/>
    </row>
    <row r="94" spans="1:13" s="7" customFormat="1" ht="27.75" customHeight="1" x14ac:dyDescent="0.25">
      <c r="A94" s="158">
        <v>45432</v>
      </c>
      <c r="B94" s="30" t="s">
        <v>368</v>
      </c>
      <c r="C94" s="49">
        <v>5</v>
      </c>
      <c r="D94" s="150">
        <v>6</v>
      </c>
      <c r="E94" s="150">
        <f>C94*Tabla14[[#This Row],[PRECIO UNITARIO]]</f>
        <v>30</v>
      </c>
      <c r="F94" s="150">
        <v>0</v>
      </c>
      <c r="G94" s="150">
        <v>30</v>
      </c>
      <c r="H94" s="150">
        <f t="shared" si="5"/>
        <v>30</v>
      </c>
      <c r="I94" s="149" t="str">
        <f t="shared" si="7"/>
        <v>CANCELADO</v>
      </c>
      <c r="J94" s="149">
        <f>Tabla14[[#This Row],[VALOR A PAGAR]]-Tabla14[[#This Row],[VALOR CANCELADO]]</f>
        <v>0</v>
      </c>
      <c r="K94" s="149">
        <f>Tabla14[[#This Row],[CANT.]]*2</f>
        <v>10</v>
      </c>
      <c r="L94" s="149">
        <f t="shared" si="6"/>
        <v>20</v>
      </c>
      <c r="M94" s="170"/>
    </row>
    <row r="95" spans="1:13" s="7" customFormat="1" ht="27.75" customHeight="1" x14ac:dyDescent="0.25">
      <c r="A95" s="158">
        <v>45433</v>
      </c>
      <c r="B95" s="30" t="s">
        <v>327</v>
      </c>
      <c r="C95" s="49">
        <v>1</v>
      </c>
      <c r="D95" s="150">
        <v>6</v>
      </c>
      <c r="E95" s="150">
        <f>C95*Tabla14[[#This Row],[PRECIO UNITARIO]]</f>
        <v>6</v>
      </c>
      <c r="F95" s="150">
        <v>0</v>
      </c>
      <c r="G95" s="150">
        <v>6</v>
      </c>
      <c r="H95" s="150">
        <f t="shared" si="5"/>
        <v>6</v>
      </c>
      <c r="I95" s="149" t="str">
        <f t="shared" si="7"/>
        <v>CANCELADO</v>
      </c>
      <c r="J95" s="149">
        <f>Tabla14[[#This Row],[VALOR A PAGAR]]-Tabla14[[#This Row],[VALOR CANCELADO]]</f>
        <v>0</v>
      </c>
      <c r="K95" s="149">
        <f>Tabla14[[#This Row],[CANT.]]*2</f>
        <v>2</v>
      </c>
      <c r="L95" s="149">
        <f t="shared" si="6"/>
        <v>4</v>
      </c>
      <c r="M95" s="170"/>
    </row>
    <row r="96" spans="1:13" s="7" customFormat="1" ht="27.75" customHeight="1" x14ac:dyDescent="0.25">
      <c r="A96" s="146">
        <v>45434</v>
      </c>
      <c r="B96" s="30" t="s">
        <v>361</v>
      </c>
      <c r="C96" s="49">
        <v>1</v>
      </c>
      <c r="D96" s="150">
        <v>6</v>
      </c>
      <c r="E96" s="150">
        <f>C96*Tabla14[[#This Row],[PRECIO UNITARIO]]</f>
        <v>6</v>
      </c>
      <c r="F96" s="150">
        <v>0</v>
      </c>
      <c r="G96" s="150">
        <v>6</v>
      </c>
      <c r="H96" s="150">
        <f t="shared" si="5"/>
        <v>6</v>
      </c>
      <c r="I96" s="149" t="str">
        <f t="shared" si="7"/>
        <v>CANCELADO</v>
      </c>
      <c r="J96" s="149">
        <f>Tabla14[[#This Row],[VALOR A PAGAR]]-Tabla14[[#This Row],[VALOR CANCELADO]]</f>
        <v>0</v>
      </c>
      <c r="K96" s="149">
        <f>Tabla14[[#This Row],[CANT.]]*2</f>
        <v>2</v>
      </c>
      <c r="L96" s="149">
        <f t="shared" si="6"/>
        <v>4</v>
      </c>
      <c r="M96" s="170"/>
    </row>
    <row r="97" spans="1:13" s="7" customFormat="1" ht="27.75" customHeight="1" x14ac:dyDescent="0.25">
      <c r="A97" s="146">
        <v>45439</v>
      </c>
      <c r="B97" s="30" t="s">
        <v>352</v>
      </c>
      <c r="C97" s="30">
        <v>3</v>
      </c>
      <c r="D97" s="150">
        <v>6</v>
      </c>
      <c r="E97" s="150">
        <f>C97*Tabla14[[#This Row],[PRECIO UNITARIO]]</f>
        <v>18</v>
      </c>
      <c r="F97" s="149">
        <v>0</v>
      </c>
      <c r="G97" s="150">
        <v>18</v>
      </c>
      <c r="H97" s="150">
        <f t="shared" si="5"/>
        <v>18</v>
      </c>
      <c r="I97" s="149" t="str">
        <f t="shared" si="7"/>
        <v>CANCELADO</v>
      </c>
      <c r="J97" s="149">
        <f>Tabla14[[#This Row],[VALOR A PAGAR]]-Tabla14[[#This Row],[VALOR CANCELADO]]</f>
        <v>0</v>
      </c>
      <c r="K97" s="149">
        <f>Tabla14[[#This Row],[CANT.]]*2</f>
        <v>6</v>
      </c>
      <c r="L97" s="149">
        <f t="shared" si="6"/>
        <v>12</v>
      </c>
      <c r="M97" s="170"/>
    </row>
    <row r="98" spans="1:13" s="7" customFormat="1" ht="27.75" customHeight="1" x14ac:dyDescent="0.25">
      <c r="A98" s="146">
        <v>45439</v>
      </c>
      <c r="B98" s="30" t="s">
        <v>368</v>
      </c>
      <c r="C98" s="30">
        <v>2</v>
      </c>
      <c r="D98" s="150">
        <v>6</v>
      </c>
      <c r="E98" s="150">
        <f>C98*Tabla14[[#This Row],[PRECIO UNITARIO]]</f>
        <v>12</v>
      </c>
      <c r="F98" s="149">
        <v>0</v>
      </c>
      <c r="G98" s="150">
        <v>12</v>
      </c>
      <c r="H98" s="150">
        <f t="shared" si="5"/>
        <v>12</v>
      </c>
      <c r="I98" s="149" t="str">
        <f t="shared" si="7"/>
        <v>CANCELADO</v>
      </c>
      <c r="J98" s="149">
        <f>Tabla14[[#This Row],[VALOR A PAGAR]]-Tabla14[[#This Row],[VALOR CANCELADO]]</f>
        <v>0</v>
      </c>
      <c r="K98" s="149">
        <f>Tabla14[[#This Row],[CANT.]]*2</f>
        <v>4</v>
      </c>
      <c r="L98" s="149">
        <f t="shared" si="6"/>
        <v>8</v>
      </c>
      <c r="M98" s="170"/>
    </row>
    <row r="99" spans="1:13" s="7" customFormat="1" ht="27.75" customHeight="1" x14ac:dyDescent="0.25">
      <c r="A99" s="146">
        <v>45442</v>
      </c>
      <c r="B99" s="30" t="s">
        <v>354</v>
      </c>
      <c r="C99" s="30">
        <v>16</v>
      </c>
      <c r="D99" s="150">
        <v>6</v>
      </c>
      <c r="E99" s="150">
        <f>C99*Tabla14[[#This Row],[PRECIO UNITARIO]]</f>
        <v>96</v>
      </c>
      <c r="F99" s="149">
        <v>0</v>
      </c>
      <c r="G99" s="150">
        <v>96</v>
      </c>
      <c r="H99" s="150">
        <f t="shared" si="5"/>
        <v>96</v>
      </c>
      <c r="I99" s="149" t="str">
        <f t="shared" si="7"/>
        <v>CANCELADO</v>
      </c>
      <c r="J99" s="149">
        <f>Tabla14[[#This Row],[VALOR A PAGAR]]-Tabla14[[#This Row],[VALOR CANCELADO]]</f>
        <v>0</v>
      </c>
      <c r="K99" s="149">
        <f>Tabla14[[#This Row],[CANT.]]*2</f>
        <v>32</v>
      </c>
      <c r="L99" s="149">
        <f t="shared" ref="L99:L110" si="8">E99-K99</f>
        <v>64</v>
      </c>
      <c r="M99" s="170"/>
    </row>
    <row r="100" spans="1:13" s="7" customFormat="1" ht="27.75" customHeight="1" x14ac:dyDescent="0.25">
      <c r="A100" s="146">
        <v>45443</v>
      </c>
      <c r="B100" s="30" t="s">
        <v>349</v>
      </c>
      <c r="C100" s="30">
        <v>3</v>
      </c>
      <c r="D100" s="150">
        <v>6</v>
      </c>
      <c r="E100" s="150">
        <f>C100*Tabla14[[#This Row],[PRECIO UNITARIO]]</f>
        <v>18</v>
      </c>
      <c r="F100" s="149">
        <v>0</v>
      </c>
      <c r="G100" s="150">
        <v>18</v>
      </c>
      <c r="H100" s="150">
        <f t="shared" si="5"/>
        <v>18</v>
      </c>
      <c r="I100" s="149" t="str">
        <f t="shared" si="7"/>
        <v>CANCELADO</v>
      </c>
      <c r="J100" s="149">
        <f>Tabla14[[#This Row],[VALOR A PAGAR]]-Tabla14[[#This Row],[VALOR CANCELADO]]</f>
        <v>0</v>
      </c>
      <c r="K100" s="149">
        <f>Tabla14[[#This Row],[CANT.]]*2</f>
        <v>6</v>
      </c>
      <c r="L100" s="149">
        <f t="shared" si="8"/>
        <v>12</v>
      </c>
      <c r="M100" s="170"/>
    </row>
    <row r="101" spans="1:13" s="7" customFormat="1" ht="27.75" customHeight="1" x14ac:dyDescent="0.25">
      <c r="A101" s="146">
        <v>45446</v>
      </c>
      <c r="B101" s="30" t="s">
        <v>391</v>
      </c>
      <c r="C101" s="148">
        <v>2</v>
      </c>
      <c r="D101" s="150">
        <v>6</v>
      </c>
      <c r="E101" s="150">
        <f>C101*Tabla14[[#This Row],[PRECIO UNITARIO]]</f>
        <v>12</v>
      </c>
      <c r="F101" s="149">
        <v>0</v>
      </c>
      <c r="G101" s="150">
        <v>12</v>
      </c>
      <c r="H101" s="150">
        <f t="shared" si="5"/>
        <v>12</v>
      </c>
      <c r="I101" s="149" t="str">
        <f t="shared" si="7"/>
        <v>CANCELADO</v>
      </c>
      <c r="J101" s="149">
        <f>Tabla14[[#This Row],[VALOR A PAGAR]]-Tabla14[[#This Row],[VALOR CANCELADO]]</f>
        <v>0</v>
      </c>
      <c r="K101" s="149">
        <f>Tabla14[[#This Row],[CANT.]]*2</f>
        <v>4</v>
      </c>
      <c r="L101" s="149">
        <f t="shared" si="8"/>
        <v>8</v>
      </c>
      <c r="M101" s="170"/>
    </row>
    <row r="102" spans="1:13" s="7" customFormat="1" ht="27.75" customHeight="1" x14ac:dyDescent="0.25">
      <c r="A102" s="146">
        <v>45447</v>
      </c>
      <c r="B102" s="30" t="s">
        <v>343</v>
      </c>
      <c r="C102" s="30">
        <v>2</v>
      </c>
      <c r="D102" s="150">
        <v>6</v>
      </c>
      <c r="E102" s="150">
        <f>C102*Tabla14[[#This Row],[PRECIO UNITARIO]]</f>
        <v>12</v>
      </c>
      <c r="F102" s="149">
        <v>0</v>
      </c>
      <c r="G102" s="150">
        <v>12</v>
      </c>
      <c r="H102" s="150">
        <f t="shared" si="5"/>
        <v>12</v>
      </c>
      <c r="I102" s="149" t="str">
        <f t="shared" si="7"/>
        <v>CANCELADO</v>
      </c>
      <c r="J102" s="149">
        <f>Tabla14[[#This Row],[VALOR A PAGAR]]-Tabla14[[#This Row],[VALOR CANCELADO]]</f>
        <v>0</v>
      </c>
      <c r="K102" s="149">
        <f>Tabla14[[#This Row],[CANT.]]*2</f>
        <v>4</v>
      </c>
      <c r="L102" s="149">
        <f t="shared" si="8"/>
        <v>8</v>
      </c>
      <c r="M102" s="170"/>
    </row>
    <row r="103" spans="1:13" s="7" customFormat="1" ht="27.75" customHeight="1" x14ac:dyDescent="0.25">
      <c r="A103" s="146">
        <v>45447</v>
      </c>
      <c r="B103" s="30" t="s">
        <v>369</v>
      </c>
      <c r="C103" s="30">
        <v>5</v>
      </c>
      <c r="D103" s="150">
        <v>6</v>
      </c>
      <c r="E103" s="150">
        <f>C103*Tabla14[[#This Row],[PRECIO UNITARIO]]</f>
        <v>30</v>
      </c>
      <c r="F103" s="149">
        <v>0</v>
      </c>
      <c r="G103" s="150">
        <v>30</v>
      </c>
      <c r="H103" s="150">
        <f t="shared" si="5"/>
        <v>30</v>
      </c>
      <c r="I103" s="149" t="str">
        <f t="shared" si="7"/>
        <v>CANCELADO</v>
      </c>
      <c r="J103" s="149">
        <f>Tabla14[[#This Row],[VALOR A PAGAR]]-Tabla14[[#This Row],[VALOR CANCELADO]]</f>
        <v>0</v>
      </c>
      <c r="K103" s="149">
        <f>Tabla14[[#This Row],[CANT.]]*2</f>
        <v>10</v>
      </c>
      <c r="L103" s="149">
        <f t="shared" si="8"/>
        <v>20</v>
      </c>
      <c r="M103" s="171" t="s">
        <v>409</v>
      </c>
    </row>
    <row r="104" spans="1:13" s="7" customFormat="1" ht="27.75" customHeight="1" x14ac:dyDescent="0.25">
      <c r="A104" s="146">
        <v>45448</v>
      </c>
      <c r="B104" s="30" t="s">
        <v>384</v>
      </c>
      <c r="C104" s="30">
        <v>13</v>
      </c>
      <c r="D104" s="150">
        <v>6</v>
      </c>
      <c r="E104" s="150">
        <f>C104*Tabla14[[#This Row],[PRECIO UNITARIO]]</f>
        <v>78</v>
      </c>
      <c r="F104" s="149">
        <v>0</v>
      </c>
      <c r="G104" s="150">
        <v>78</v>
      </c>
      <c r="H104" s="150">
        <f t="shared" si="5"/>
        <v>78</v>
      </c>
      <c r="I104" s="150" t="s">
        <v>490</v>
      </c>
      <c r="J104" s="149">
        <f>Tabla14[[#This Row],[VALOR A PAGAR]]-Tabla14[[#This Row],[VALOR CANCELADO]]</f>
        <v>0</v>
      </c>
      <c r="K104" s="149">
        <f>Tabla14[[#This Row],[CANT.]]*2</f>
        <v>26</v>
      </c>
      <c r="L104" s="149">
        <f t="shared" si="8"/>
        <v>52</v>
      </c>
      <c r="M104" s="170"/>
    </row>
    <row r="105" spans="1:13" s="7" customFormat="1" ht="27.75" customHeight="1" x14ac:dyDescent="0.25">
      <c r="A105" s="146">
        <v>45454</v>
      </c>
      <c r="B105" s="30" t="s">
        <v>385</v>
      </c>
      <c r="C105" s="30">
        <v>1</v>
      </c>
      <c r="D105" s="150">
        <v>2</v>
      </c>
      <c r="E105" s="150">
        <f>C105*Tabla14[[#This Row],[PRECIO UNITARIO]]</f>
        <v>2</v>
      </c>
      <c r="F105" s="149">
        <v>0</v>
      </c>
      <c r="G105" s="150">
        <v>2</v>
      </c>
      <c r="H105" s="150">
        <f t="shared" si="5"/>
        <v>2</v>
      </c>
      <c r="I105" s="149" t="str">
        <f t="shared" si="7"/>
        <v>CANCELADO</v>
      </c>
      <c r="J105" s="149">
        <f>Tabla14[[#This Row],[VALOR A PAGAR]]-Tabla14[[#This Row],[VALOR CANCELADO]]</f>
        <v>0</v>
      </c>
      <c r="K105" s="149">
        <f>Tabla14[[#This Row],[CANT.]]*2</f>
        <v>2</v>
      </c>
      <c r="L105" s="149">
        <f t="shared" si="8"/>
        <v>0</v>
      </c>
      <c r="M105" s="171" t="s">
        <v>392</v>
      </c>
    </row>
    <row r="106" spans="1:13" s="7" customFormat="1" ht="27.75" customHeight="1" x14ac:dyDescent="0.25">
      <c r="A106" s="146">
        <v>45456</v>
      </c>
      <c r="B106" s="147" t="s">
        <v>143</v>
      </c>
      <c r="C106" s="148">
        <v>3</v>
      </c>
      <c r="D106" s="150">
        <v>6</v>
      </c>
      <c r="E106" s="150">
        <f>C106*Tabla14[[#This Row],[PRECIO UNITARIO]]</f>
        <v>18</v>
      </c>
      <c r="F106" s="150">
        <v>0</v>
      </c>
      <c r="G106" s="150">
        <v>18</v>
      </c>
      <c r="H106" s="150">
        <f t="shared" si="5"/>
        <v>18</v>
      </c>
      <c r="I106" s="149" t="str">
        <f t="shared" si="7"/>
        <v>CANCELADO</v>
      </c>
      <c r="J106" s="149">
        <f>Tabla14[[#This Row],[VALOR A PAGAR]]-Tabla14[[#This Row],[VALOR CANCELADO]]</f>
        <v>0</v>
      </c>
      <c r="K106" s="149">
        <f>Tabla14[[#This Row],[CANT.]]*2</f>
        <v>6</v>
      </c>
      <c r="L106" s="149">
        <f t="shared" si="8"/>
        <v>12</v>
      </c>
      <c r="M106" s="170"/>
    </row>
    <row r="107" spans="1:13" s="7" customFormat="1" ht="27.75" customHeight="1" x14ac:dyDescent="0.25">
      <c r="A107" s="146">
        <v>45457</v>
      </c>
      <c r="B107" s="147" t="s">
        <v>393</v>
      </c>
      <c r="C107" s="148">
        <v>6</v>
      </c>
      <c r="D107" s="149">
        <v>6</v>
      </c>
      <c r="E107" s="150">
        <f>C107*Tabla14[[#This Row],[PRECIO UNITARIO]]</f>
        <v>36</v>
      </c>
      <c r="F107" s="149">
        <v>0</v>
      </c>
      <c r="G107" s="150">
        <v>36</v>
      </c>
      <c r="H107" s="150">
        <f t="shared" si="5"/>
        <v>36</v>
      </c>
      <c r="I107" s="149" t="str">
        <f t="shared" si="7"/>
        <v>CANCELADO</v>
      </c>
      <c r="J107" s="149">
        <f>Tabla14[[#This Row],[VALOR A PAGAR]]-Tabla14[[#This Row],[VALOR CANCELADO]]</f>
        <v>0</v>
      </c>
      <c r="K107" s="149">
        <f>Tabla14[[#This Row],[CANT.]]*2</f>
        <v>12</v>
      </c>
      <c r="L107" s="149">
        <f t="shared" si="8"/>
        <v>24</v>
      </c>
      <c r="M107" s="170"/>
    </row>
    <row r="108" spans="1:13" s="7" customFormat="1" ht="27.75" customHeight="1" x14ac:dyDescent="0.25">
      <c r="A108" s="146">
        <v>45461</v>
      </c>
      <c r="B108" s="147" t="s">
        <v>380</v>
      </c>
      <c r="C108" s="148">
        <v>11</v>
      </c>
      <c r="D108" s="149">
        <v>6</v>
      </c>
      <c r="E108" s="150">
        <f>C108*Tabla14[[#This Row],[PRECIO UNITARIO]]</f>
        <v>66</v>
      </c>
      <c r="F108" s="149">
        <v>0</v>
      </c>
      <c r="G108" s="150">
        <v>66</v>
      </c>
      <c r="H108" s="150">
        <f t="shared" si="5"/>
        <v>66</v>
      </c>
      <c r="I108" s="149" t="str">
        <f t="shared" si="7"/>
        <v>CANCELADO</v>
      </c>
      <c r="J108" s="149">
        <f>Tabla14[[#This Row],[VALOR A PAGAR]]-Tabla14[[#This Row],[VALOR CANCELADO]]</f>
        <v>0</v>
      </c>
      <c r="K108" s="149">
        <f>Tabla14[[#This Row],[CANT.]]*2</f>
        <v>22</v>
      </c>
      <c r="L108" s="149">
        <f t="shared" si="8"/>
        <v>44</v>
      </c>
      <c r="M108" s="170"/>
    </row>
    <row r="109" spans="1:13" s="7" customFormat="1" ht="27.75" customHeight="1" x14ac:dyDescent="0.25">
      <c r="A109" s="152">
        <v>45461</v>
      </c>
      <c r="B109" s="159" t="s">
        <v>371</v>
      </c>
      <c r="C109" s="57">
        <v>7</v>
      </c>
      <c r="D109" s="153">
        <v>6</v>
      </c>
      <c r="E109" s="150">
        <f>C109*Tabla14[[#This Row],[PRECIO UNITARIO]]</f>
        <v>42</v>
      </c>
      <c r="F109" s="153">
        <v>0</v>
      </c>
      <c r="G109" s="153">
        <v>42</v>
      </c>
      <c r="H109" s="153">
        <f t="shared" si="5"/>
        <v>42</v>
      </c>
      <c r="I109" s="153" t="str">
        <f t="shared" si="7"/>
        <v>CANCELADO</v>
      </c>
      <c r="J109" s="153">
        <f>Tabla14[[#This Row],[VALOR A PAGAR]]-Tabla14[[#This Row],[VALOR CANCELADO]]</f>
        <v>0</v>
      </c>
      <c r="K109" s="153">
        <f>Tabla14[[#This Row],[CANT.]]*2</f>
        <v>14</v>
      </c>
      <c r="L109" s="153">
        <f t="shared" si="8"/>
        <v>28</v>
      </c>
      <c r="M109" s="170"/>
    </row>
    <row r="110" spans="1:13" s="7" customFormat="1" ht="27.75" customHeight="1" x14ac:dyDescent="0.25">
      <c r="A110" s="152">
        <v>45461</v>
      </c>
      <c r="B110" s="159" t="s">
        <v>394</v>
      </c>
      <c r="C110" s="57">
        <v>3</v>
      </c>
      <c r="D110" s="153">
        <v>6</v>
      </c>
      <c r="E110" s="150">
        <f>C110*Tabla14[[#This Row],[PRECIO UNITARIO]]</f>
        <v>18</v>
      </c>
      <c r="F110" s="153">
        <v>0</v>
      </c>
      <c r="G110" s="153">
        <v>18</v>
      </c>
      <c r="H110" s="153">
        <f t="shared" si="5"/>
        <v>18</v>
      </c>
      <c r="I110" s="153" t="str">
        <f t="shared" ref="I110:I141" si="9">IF((E110=H110),"CANCELADO","SALDO PENDIENTE")</f>
        <v>CANCELADO</v>
      </c>
      <c r="J110" s="153">
        <f>Tabla14[[#This Row],[VALOR A PAGAR]]-Tabla14[[#This Row],[VALOR CANCELADO]]</f>
        <v>0</v>
      </c>
      <c r="K110" s="153">
        <f>Tabla14[[#This Row],[CANT.]]*2</f>
        <v>6</v>
      </c>
      <c r="L110" s="153">
        <f t="shared" si="8"/>
        <v>12</v>
      </c>
      <c r="M110" s="170"/>
    </row>
    <row r="111" spans="1:13" s="7" customFormat="1" ht="27.75" customHeight="1" x14ac:dyDescent="0.25">
      <c r="A111" s="152">
        <v>45462</v>
      </c>
      <c r="B111" s="159" t="s">
        <v>366</v>
      </c>
      <c r="C111" s="57">
        <v>14</v>
      </c>
      <c r="D111" s="153">
        <v>6</v>
      </c>
      <c r="E111" s="150">
        <f>C111*Tabla14[[#This Row],[PRECIO UNITARIO]]</f>
        <v>84</v>
      </c>
      <c r="F111" s="153">
        <v>0</v>
      </c>
      <c r="G111" s="153">
        <v>90</v>
      </c>
      <c r="H111" s="153">
        <f t="shared" si="5"/>
        <v>90</v>
      </c>
      <c r="I111" s="153" t="str">
        <f t="shared" si="9"/>
        <v>SALDO PENDIENTE</v>
      </c>
      <c r="J111" s="153">
        <f>Tabla14[[#This Row],[VALOR A PAGAR]]-Tabla14[[#This Row],[VALOR CANCELADO]]</f>
        <v>-6</v>
      </c>
      <c r="K111" s="153">
        <f>Tabla14[[#This Row],[CANT.]]*2</f>
        <v>28</v>
      </c>
      <c r="L111" s="153">
        <f>H115</f>
        <v>2</v>
      </c>
      <c r="M111" s="171" t="s">
        <v>596</v>
      </c>
    </row>
    <row r="112" spans="1:13" s="7" customFormat="1" ht="27.75" customHeight="1" x14ac:dyDescent="0.25">
      <c r="A112" s="152">
        <v>45463</v>
      </c>
      <c r="B112" s="159" t="s">
        <v>380</v>
      </c>
      <c r="C112" s="57">
        <v>1</v>
      </c>
      <c r="D112" s="153">
        <v>6</v>
      </c>
      <c r="E112" s="150">
        <f>C112*Tabla14[[#This Row],[PRECIO UNITARIO]]</f>
        <v>6</v>
      </c>
      <c r="F112" s="153">
        <v>0</v>
      </c>
      <c r="G112" s="153">
        <v>6</v>
      </c>
      <c r="H112" s="153">
        <f t="shared" si="5"/>
        <v>6</v>
      </c>
      <c r="I112" s="153" t="str">
        <f t="shared" si="9"/>
        <v>CANCELADO</v>
      </c>
      <c r="J112" s="153">
        <f>Tabla14[[#This Row],[VALOR A PAGAR]]-Tabla14[[#This Row],[VALOR CANCELADO]]</f>
        <v>0</v>
      </c>
      <c r="K112" s="153">
        <f>Tabla14[[#This Row],[CANT.]]*2</f>
        <v>2</v>
      </c>
      <c r="L112" s="153">
        <f t="shared" ref="L112:L143" si="10">E112-K112</f>
        <v>4</v>
      </c>
      <c r="M112" s="170"/>
    </row>
    <row r="113" spans="1:13" s="7" customFormat="1" ht="27.75" customHeight="1" x14ac:dyDescent="0.25">
      <c r="A113" s="146">
        <v>45463</v>
      </c>
      <c r="B113" s="147" t="s">
        <v>380</v>
      </c>
      <c r="C113" s="148">
        <v>5</v>
      </c>
      <c r="D113" s="150">
        <v>6</v>
      </c>
      <c r="E113" s="150">
        <f>C113*Tabla14[[#This Row],[PRECIO UNITARIO]]</f>
        <v>30</v>
      </c>
      <c r="F113" s="150">
        <v>0</v>
      </c>
      <c r="G113" s="150">
        <v>30</v>
      </c>
      <c r="H113" s="153">
        <f t="shared" si="5"/>
        <v>30</v>
      </c>
      <c r="I113" s="150" t="str">
        <f t="shared" si="9"/>
        <v>CANCELADO</v>
      </c>
      <c r="J113" s="150">
        <f>Tabla14[[#This Row],[VALOR A PAGAR]]-Tabla14[[#This Row],[VALOR CANCELADO]]</f>
        <v>0</v>
      </c>
      <c r="K113" s="150">
        <f>Tabla14[[#This Row],[CANT.]]*2</f>
        <v>10</v>
      </c>
      <c r="L113" s="150">
        <f t="shared" si="10"/>
        <v>20</v>
      </c>
      <c r="M113" s="170"/>
    </row>
    <row r="114" spans="1:13" s="7" customFormat="1" ht="27.75" customHeight="1" x14ac:dyDescent="0.25">
      <c r="A114" s="146">
        <v>45467</v>
      </c>
      <c r="B114" s="147" t="s">
        <v>351</v>
      </c>
      <c r="C114" s="148">
        <v>4</v>
      </c>
      <c r="D114" s="149">
        <v>6</v>
      </c>
      <c r="E114" s="150">
        <f>C114*Tabla14[[#This Row],[PRECIO UNITARIO]]</f>
        <v>24</v>
      </c>
      <c r="F114" s="150">
        <v>6</v>
      </c>
      <c r="G114" s="150">
        <v>18</v>
      </c>
      <c r="H114" s="153">
        <f t="shared" si="5"/>
        <v>24</v>
      </c>
      <c r="I114" s="149" t="str">
        <f t="shared" si="9"/>
        <v>CANCELADO</v>
      </c>
      <c r="J114" s="149">
        <f>Tabla14[[#This Row],[VALOR A PAGAR]]-Tabla14[[#This Row],[VALOR CANCELADO]]</f>
        <v>0</v>
      </c>
      <c r="K114" s="149">
        <f>Tabla14[[#This Row],[CANT.]]*2</f>
        <v>8</v>
      </c>
      <c r="L114" s="149">
        <f t="shared" si="10"/>
        <v>16</v>
      </c>
      <c r="M114" s="170"/>
    </row>
    <row r="115" spans="1:13" s="7" customFormat="1" ht="27.75" customHeight="1" x14ac:dyDescent="0.25">
      <c r="A115" s="146">
        <v>45467</v>
      </c>
      <c r="B115" s="147" t="s">
        <v>337</v>
      </c>
      <c r="C115" s="148">
        <v>1</v>
      </c>
      <c r="D115" s="149">
        <v>6</v>
      </c>
      <c r="E115" s="150">
        <f>C115*Tabla14[[#This Row],[PRECIO UNITARIO]]</f>
        <v>6</v>
      </c>
      <c r="F115" s="150">
        <v>2</v>
      </c>
      <c r="G115" s="150">
        <v>0</v>
      </c>
      <c r="H115" s="150">
        <f t="shared" si="5"/>
        <v>2</v>
      </c>
      <c r="I115" s="149" t="str">
        <f t="shared" si="9"/>
        <v>SALDO PENDIENTE</v>
      </c>
      <c r="J115" s="149">
        <f>Tabla14[[#This Row],[VALOR A PAGAR]]-Tabla14[[#This Row],[VALOR CANCELADO]]</f>
        <v>4</v>
      </c>
      <c r="K115" s="149">
        <f>Tabla14[[#This Row],[CANT.]]*2</f>
        <v>2</v>
      </c>
      <c r="L115" s="149">
        <f t="shared" si="10"/>
        <v>4</v>
      </c>
      <c r="M115" s="171" t="s">
        <v>395</v>
      </c>
    </row>
    <row r="116" spans="1:13" s="7" customFormat="1" ht="27.75" customHeight="1" x14ac:dyDescent="0.25">
      <c r="A116" s="146">
        <v>45467</v>
      </c>
      <c r="B116" s="147" t="s">
        <v>342</v>
      </c>
      <c r="C116" s="148">
        <v>4</v>
      </c>
      <c r="D116" s="150">
        <v>6</v>
      </c>
      <c r="E116" s="150">
        <f>C116*Tabla14[[#This Row],[PRECIO UNITARIO]]</f>
        <v>24</v>
      </c>
      <c r="F116" s="150">
        <v>0</v>
      </c>
      <c r="G116" s="150">
        <v>24</v>
      </c>
      <c r="H116" s="150">
        <f t="shared" si="5"/>
        <v>24</v>
      </c>
      <c r="I116" s="150" t="str">
        <f t="shared" si="9"/>
        <v>CANCELADO</v>
      </c>
      <c r="J116" s="150">
        <f>Tabla14[[#This Row],[VALOR A PAGAR]]-Tabla14[[#This Row],[VALOR CANCELADO]]</f>
        <v>0</v>
      </c>
      <c r="K116" s="150">
        <f>Tabla14[[#This Row],[CANT.]]*2</f>
        <v>8</v>
      </c>
      <c r="L116" s="150">
        <f t="shared" si="10"/>
        <v>16</v>
      </c>
      <c r="M116" s="170"/>
    </row>
    <row r="117" spans="1:13" s="7" customFormat="1" ht="27.75" customHeight="1" x14ac:dyDescent="0.25">
      <c r="A117" s="146">
        <v>45468</v>
      </c>
      <c r="B117" s="147" t="s">
        <v>326</v>
      </c>
      <c r="C117" s="148">
        <v>1</v>
      </c>
      <c r="D117" s="150">
        <v>6</v>
      </c>
      <c r="E117" s="150">
        <f>C117*Tabla14[[#This Row],[PRECIO UNITARIO]]</f>
        <v>6</v>
      </c>
      <c r="F117" s="150">
        <v>0</v>
      </c>
      <c r="G117" s="150">
        <v>6</v>
      </c>
      <c r="H117" s="150">
        <f t="shared" si="5"/>
        <v>6</v>
      </c>
      <c r="I117" s="150" t="str">
        <f t="shared" si="9"/>
        <v>CANCELADO</v>
      </c>
      <c r="J117" s="150">
        <f>Tabla14[[#This Row],[VALOR A PAGAR]]-Tabla14[[#This Row],[VALOR CANCELADO]]</f>
        <v>0</v>
      </c>
      <c r="K117" s="150">
        <f>Tabla14[[#This Row],[CANT.]]*2</f>
        <v>2</v>
      </c>
      <c r="L117" s="150">
        <f t="shared" si="10"/>
        <v>4</v>
      </c>
      <c r="M117" s="170"/>
    </row>
    <row r="118" spans="1:13" s="7" customFormat="1" ht="27.75" customHeight="1" x14ac:dyDescent="0.25">
      <c r="A118" s="146">
        <v>45468</v>
      </c>
      <c r="B118" s="147" t="s">
        <v>385</v>
      </c>
      <c r="C118" s="148">
        <v>1</v>
      </c>
      <c r="D118" s="150">
        <v>6</v>
      </c>
      <c r="E118" s="150">
        <f>C118*Tabla14[[#This Row],[PRECIO UNITARIO]]</f>
        <v>6</v>
      </c>
      <c r="F118" s="150">
        <v>0</v>
      </c>
      <c r="G118" s="150">
        <v>6</v>
      </c>
      <c r="H118" s="150">
        <f t="shared" si="5"/>
        <v>6</v>
      </c>
      <c r="I118" s="150" t="str">
        <f t="shared" si="9"/>
        <v>CANCELADO</v>
      </c>
      <c r="J118" s="150">
        <f>Tabla14[[#This Row],[VALOR A PAGAR]]-Tabla14[[#This Row],[VALOR CANCELADO]]</f>
        <v>0</v>
      </c>
      <c r="K118" s="150">
        <f>Tabla14[[#This Row],[CANT.]]*2</f>
        <v>2</v>
      </c>
      <c r="L118" s="150">
        <f t="shared" si="10"/>
        <v>4</v>
      </c>
      <c r="M118" s="170"/>
    </row>
    <row r="119" spans="1:13" s="7" customFormat="1" ht="27.75" customHeight="1" x14ac:dyDescent="0.25">
      <c r="A119" s="146">
        <v>45469</v>
      </c>
      <c r="B119" s="147" t="s">
        <v>351</v>
      </c>
      <c r="C119" s="148">
        <v>1</v>
      </c>
      <c r="D119" s="150">
        <v>6</v>
      </c>
      <c r="E119" s="150">
        <f>C119*Tabla14[[#This Row],[PRECIO UNITARIO]]</f>
        <v>6</v>
      </c>
      <c r="F119" s="150">
        <v>0</v>
      </c>
      <c r="G119" s="150">
        <v>6</v>
      </c>
      <c r="H119" s="150">
        <f t="shared" si="5"/>
        <v>6</v>
      </c>
      <c r="I119" s="150" t="str">
        <f t="shared" si="9"/>
        <v>CANCELADO</v>
      </c>
      <c r="J119" s="150">
        <f>Tabla14[[#This Row],[VALOR A PAGAR]]-Tabla14[[#This Row],[VALOR CANCELADO]]</f>
        <v>0</v>
      </c>
      <c r="K119" s="150">
        <f>Tabla14[[#This Row],[CANT.]]*2</f>
        <v>2</v>
      </c>
      <c r="L119" s="150">
        <f t="shared" si="10"/>
        <v>4</v>
      </c>
      <c r="M119" s="170"/>
    </row>
    <row r="120" spans="1:13" s="7" customFormat="1" ht="27.75" customHeight="1" x14ac:dyDescent="0.25">
      <c r="A120" s="146">
        <v>45469</v>
      </c>
      <c r="B120" s="147" t="s">
        <v>353</v>
      </c>
      <c r="C120" s="148">
        <v>2</v>
      </c>
      <c r="D120" s="150">
        <v>6</v>
      </c>
      <c r="E120" s="150">
        <f>C120*Tabla14[[#This Row],[PRECIO UNITARIO]]</f>
        <v>12</v>
      </c>
      <c r="F120" s="150">
        <v>0</v>
      </c>
      <c r="G120" s="150">
        <v>8</v>
      </c>
      <c r="H120" s="150">
        <f t="shared" si="5"/>
        <v>8</v>
      </c>
      <c r="I120" s="150" t="s">
        <v>491</v>
      </c>
      <c r="J120" s="150">
        <f>Tabla14[[#This Row],[VALOR A PAGAR]]-Tabla14[[#This Row],[VALOR CANCELADO]]</f>
        <v>4</v>
      </c>
      <c r="K120" s="150">
        <f>Tabla14[[#This Row],[CANT.]]*2</f>
        <v>4</v>
      </c>
      <c r="L120" s="150">
        <f t="shared" si="10"/>
        <v>8</v>
      </c>
      <c r="M120" s="167" t="s">
        <v>635</v>
      </c>
    </row>
    <row r="121" spans="1:13" s="7" customFormat="1" ht="27.75" customHeight="1" x14ac:dyDescent="0.25">
      <c r="A121" s="146">
        <v>45469</v>
      </c>
      <c r="B121" s="147" t="s">
        <v>372</v>
      </c>
      <c r="C121" s="148">
        <v>1</v>
      </c>
      <c r="D121" s="150">
        <v>6</v>
      </c>
      <c r="E121" s="150">
        <f>C121*Tabla14[[#This Row],[PRECIO UNITARIO]]</f>
        <v>6</v>
      </c>
      <c r="F121" s="150">
        <v>0</v>
      </c>
      <c r="G121" s="150">
        <v>6</v>
      </c>
      <c r="H121" s="150">
        <f t="shared" si="5"/>
        <v>6</v>
      </c>
      <c r="I121" s="150" t="str">
        <f t="shared" si="9"/>
        <v>CANCELADO</v>
      </c>
      <c r="J121" s="150">
        <f>Tabla14[[#This Row],[VALOR A PAGAR]]-Tabla14[[#This Row],[VALOR CANCELADO]]</f>
        <v>0</v>
      </c>
      <c r="K121" s="150">
        <f>Tabla14[[#This Row],[CANT.]]*2</f>
        <v>2</v>
      </c>
      <c r="L121" s="150">
        <f t="shared" si="10"/>
        <v>4</v>
      </c>
      <c r="M121" s="170"/>
    </row>
    <row r="122" spans="1:13" s="7" customFormat="1" ht="27.75" customHeight="1" x14ac:dyDescent="0.25">
      <c r="A122" s="146">
        <v>45469</v>
      </c>
      <c r="B122" s="147" t="s">
        <v>351</v>
      </c>
      <c r="C122" s="148">
        <v>6</v>
      </c>
      <c r="D122" s="150">
        <v>6</v>
      </c>
      <c r="E122" s="150">
        <f>C122*Tabla14[[#This Row],[PRECIO UNITARIO]]</f>
        <v>36</v>
      </c>
      <c r="F122" s="150">
        <v>36</v>
      </c>
      <c r="G122" s="150">
        <v>0</v>
      </c>
      <c r="H122" s="150">
        <f t="shared" si="5"/>
        <v>36</v>
      </c>
      <c r="I122" s="150" t="str">
        <f t="shared" si="9"/>
        <v>CANCELADO</v>
      </c>
      <c r="J122" s="150">
        <f>Tabla14[[#This Row],[VALOR A PAGAR]]-Tabla14[[#This Row],[VALOR CANCELADO]]</f>
        <v>0</v>
      </c>
      <c r="K122" s="150">
        <f>Tabla14[[#This Row],[CANT.]]*2</f>
        <v>12</v>
      </c>
      <c r="L122" s="150">
        <f t="shared" si="10"/>
        <v>24</v>
      </c>
      <c r="M122" s="170"/>
    </row>
    <row r="123" spans="1:13" s="7" customFormat="1" ht="27.75" customHeight="1" x14ac:dyDescent="0.25">
      <c r="A123" s="146">
        <v>45470</v>
      </c>
      <c r="B123" s="147" t="s">
        <v>359</v>
      </c>
      <c r="C123" s="148">
        <v>7</v>
      </c>
      <c r="D123" s="150">
        <v>6</v>
      </c>
      <c r="E123" s="150">
        <f>C123*Tabla14[[#This Row],[PRECIO UNITARIO]]</f>
        <v>42</v>
      </c>
      <c r="F123" s="150">
        <v>0</v>
      </c>
      <c r="G123" s="150">
        <v>42</v>
      </c>
      <c r="H123" s="150">
        <f t="shared" si="5"/>
        <v>42</v>
      </c>
      <c r="I123" s="150" t="str">
        <f t="shared" si="9"/>
        <v>CANCELADO</v>
      </c>
      <c r="J123" s="150">
        <f>Tabla14[[#This Row],[VALOR A PAGAR]]-Tabla14[[#This Row],[VALOR CANCELADO]]</f>
        <v>0</v>
      </c>
      <c r="K123" s="150">
        <f>Tabla14[[#This Row],[CANT.]]*2</f>
        <v>14</v>
      </c>
      <c r="L123" s="150">
        <f t="shared" si="10"/>
        <v>28</v>
      </c>
      <c r="M123" s="170"/>
    </row>
    <row r="124" spans="1:13" s="7" customFormat="1" ht="27.75" customHeight="1" x14ac:dyDescent="0.25">
      <c r="A124" s="146">
        <v>45470</v>
      </c>
      <c r="B124" s="147" t="s">
        <v>327</v>
      </c>
      <c r="C124" s="148">
        <v>4</v>
      </c>
      <c r="D124" s="150">
        <v>6</v>
      </c>
      <c r="E124" s="150">
        <f>C124*Tabla14[[#This Row],[PRECIO UNITARIO]]</f>
        <v>24</v>
      </c>
      <c r="F124" s="150">
        <v>0</v>
      </c>
      <c r="G124" s="150">
        <v>24</v>
      </c>
      <c r="H124" s="150">
        <f t="shared" si="5"/>
        <v>24</v>
      </c>
      <c r="I124" s="150" t="str">
        <f t="shared" si="9"/>
        <v>CANCELADO</v>
      </c>
      <c r="J124" s="150">
        <f>Tabla14[[#This Row],[VALOR A PAGAR]]-Tabla14[[#This Row],[VALOR CANCELADO]]</f>
        <v>0</v>
      </c>
      <c r="K124" s="150">
        <f>Tabla14[[#This Row],[CANT.]]*2</f>
        <v>8</v>
      </c>
      <c r="L124" s="150">
        <f t="shared" si="10"/>
        <v>16</v>
      </c>
      <c r="M124" s="170"/>
    </row>
    <row r="125" spans="1:13" s="7" customFormat="1" ht="27.75" customHeight="1" x14ac:dyDescent="0.25">
      <c r="A125" s="146">
        <v>45470</v>
      </c>
      <c r="B125" s="147" t="s">
        <v>23</v>
      </c>
      <c r="C125" s="148">
        <v>8</v>
      </c>
      <c r="D125" s="150">
        <v>6</v>
      </c>
      <c r="E125" s="150">
        <f>C125*Tabla14[[#This Row],[PRECIO UNITARIO]]</f>
        <v>48</v>
      </c>
      <c r="F125" s="150">
        <v>0</v>
      </c>
      <c r="G125" s="150">
        <v>48</v>
      </c>
      <c r="H125" s="150">
        <f t="shared" si="5"/>
        <v>48</v>
      </c>
      <c r="I125" s="150" t="s">
        <v>490</v>
      </c>
      <c r="J125" s="150">
        <f>Tabla14[[#This Row],[VALOR A PAGAR]]-Tabla14[[#This Row],[VALOR CANCELADO]]</f>
        <v>0</v>
      </c>
      <c r="K125" s="150">
        <f>Tabla14[[#This Row],[CANT.]]*2</f>
        <v>16</v>
      </c>
      <c r="L125" s="150">
        <f t="shared" si="10"/>
        <v>32</v>
      </c>
      <c r="M125" s="171" t="s">
        <v>396</v>
      </c>
    </row>
    <row r="126" spans="1:13" s="7" customFormat="1" ht="27.75" customHeight="1" x14ac:dyDescent="0.25">
      <c r="A126" s="146">
        <v>45470</v>
      </c>
      <c r="B126" s="147" t="s">
        <v>23</v>
      </c>
      <c r="C126" s="148">
        <v>24</v>
      </c>
      <c r="D126" s="150">
        <v>6</v>
      </c>
      <c r="E126" s="150">
        <f>C126*Tabla14[[#This Row],[PRECIO UNITARIO]]</f>
        <v>144</v>
      </c>
      <c r="F126" s="150">
        <v>0</v>
      </c>
      <c r="G126" s="150">
        <v>144</v>
      </c>
      <c r="H126" s="150">
        <f t="shared" si="5"/>
        <v>144</v>
      </c>
      <c r="I126" s="150" t="s">
        <v>490</v>
      </c>
      <c r="J126" s="150">
        <f>Tabla14[[#This Row],[VALOR A PAGAR]]-Tabla14[[#This Row],[VALOR CANCELADO]]</f>
        <v>0</v>
      </c>
      <c r="K126" s="150">
        <f>Tabla14[[#This Row],[CANT.]]*2</f>
        <v>48</v>
      </c>
      <c r="L126" s="150">
        <f t="shared" si="10"/>
        <v>96</v>
      </c>
      <c r="M126" s="171" t="s">
        <v>396</v>
      </c>
    </row>
    <row r="127" spans="1:13" s="7" customFormat="1" ht="27.75" customHeight="1" x14ac:dyDescent="0.25">
      <c r="A127" s="146">
        <v>45470</v>
      </c>
      <c r="B127" s="147" t="s">
        <v>397</v>
      </c>
      <c r="C127" s="148">
        <v>9</v>
      </c>
      <c r="D127" s="150">
        <v>6</v>
      </c>
      <c r="E127" s="150">
        <f>C127*Tabla14[[#This Row],[PRECIO UNITARIO]]</f>
        <v>54</v>
      </c>
      <c r="F127" s="150">
        <v>0</v>
      </c>
      <c r="G127" s="150">
        <v>54</v>
      </c>
      <c r="H127" s="150">
        <f t="shared" si="5"/>
        <v>54</v>
      </c>
      <c r="I127" s="150" t="str">
        <f t="shared" si="9"/>
        <v>CANCELADO</v>
      </c>
      <c r="J127" s="150">
        <f>Tabla14[[#This Row],[VALOR A PAGAR]]-Tabla14[[#This Row],[VALOR CANCELADO]]</f>
        <v>0</v>
      </c>
      <c r="K127" s="150">
        <f>Tabla14[[#This Row],[CANT.]]*2</f>
        <v>18</v>
      </c>
      <c r="L127" s="150">
        <f t="shared" si="10"/>
        <v>36</v>
      </c>
      <c r="M127" s="170"/>
    </row>
    <row r="128" spans="1:13" s="7" customFormat="1" ht="27.75" customHeight="1" x14ac:dyDescent="0.25">
      <c r="A128" s="146">
        <v>45470</v>
      </c>
      <c r="B128" s="147" t="s">
        <v>369</v>
      </c>
      <c r="C128" s="148">
        <v>2</v>
      </c>
      <c r="D128" s="150">
        <v>6</v>
      </c>
      <c r="E128" s="150">
        <f>C128*Tabla14[[#This Row],[PRECIO UNITARIO]]</f>
        <v>12</v>
      </c>
      <c r="F128" s="150">
        <v>0</v>
      </c>
      <c r="G128" s="150">
        <v>12</v>
      </c>
      <c r="H128" s="150">
        <f t="shared" si="5"/>
        <v>12</v>
      </c>
      <c r="I128" s="150" t="str">
        <f t="shared" si="9"/>
        <v>CANCELADO</v>
      </c>
      <c r="J128" s="150">
        <f>Tabla14[[#This Row],[VALOR A PAGAR]]-Tabla14[[#This Row],[VALOR CANCELADO]]</f>
        <v>0</v>
      </c>
      <c r="K128" s="150">
        <f>Tabla14[[#This Row],[CANT.]]*2</f>
        <v>4</v>
      </c>
      <c r="L128" s="150">
        <f t="shared" si="10"/>
        <v>8</v>
      </c>
      <c r="M128" s="170"/>
    </row>
    <row r="129" spans="1:13" s="7" customFormat="1" ht="27.75" customHeight="1" x14ac:dyDescent="0.25">
      <c r="A129" s="146">
        <v>45470</v>
      </c>
      <c r="B129" s="147" t="s">
        <v>369</v>
      </c>
      <c r="C129" s="148">
        <v>3</v>
      </c>
      <c r="D129" s="150">
        <v>6</v>
      </c>
      <c r="E129" s="150">
        <f>C129*Tabla14[[#This Row],[PRECIO UNITARIO]]</f>
        <v>18</v>
      </c>
      <c r="F129" s="150">
        <v>0</v>
      </c>
      <c r="G129" s="150">
        <v>18</v>
      </c>
      <c r="H129" s="150">
        <f t="shared" si="5"/>
        <v>18</v>
      </c>
      <c r="I129" s="150" t="str">
        <f t="shared" si="9"/>
        <v>CANCELADO</v>
      </c>
      <c r="J129" s="150">
        <f>Tabla14[[#This Row],[VALOR A PAGAR]]-Tabla14[[#This Row],[VALOR CANCELADO]]</f>
        <v>0</v>
      </c>
      <c r="K129" s="150">
        <f>Tabla14[[#This Row],[CANT.]]*2</f>
        <v>6</v>
      </c>
      <c r="L129" s="150">
        <f t="shared" si="10"/>
        <v>12</v>
      </c>
      <c r="M129" s="170"/>
    </row>
    <row r="130" spans="1:13" s="7" customFormat="1" ht="27.75" customHeight="1" x14ac:dyDescent="0.25">
      <c r="A130" s="146">
        <v>45470</v>
      </c>
      <c r="B130" s="147" t="s">
        <v>369</v>
      </c>
      <c r="C130" s="148">
        <v>1</v>
      </c>
      <c r="D130" s="150">
        <v>6</v>
      </c>
      <c r="E130" s="150">
        <f>C130*Tabla14[[#This Row],[PRECIO UNITARIO]]</f>
        <v>6</v>
      </c>
      <c r="F130" s="150">
        <v>0</v>
      </c>
      <c r="G130" s="150">
        <v>6</v>
      </c>
      <c r="H130" s="150">
        <f t="shared" si="5"/>
        <v>6</v>
      </c>
      <c r="I130" s="150" t="str">
        <f t="shared" si="9"/>
        <v>CANCELADO</v>
      </c>
      <c r="J130" s="150">
        <f>Tabla14[[#This Row],[VALOR A PAGAR]]-Tabla14[[#This Row],[VALOR CANCELADO]]</f>
        <v>0</v>
      </c>
      <c r="K130" s="150">
        <f>Tabla14[[#This Row],[CANT.]]*2</f>
        <v>2</v>
      </c>
      <c r="L130" s="150">
        <f t="shared" si="10"/>
        <v>4</v>
      </c>
      <c r="M130" s="170"/>
    </row>
    <row r="131" spans="1:13" s="7" customFormat="1" ht="27.75" customHeight="1" x14ac:dyDescent="0.25">
      <c r="A131" s="146">
        <v>45470</v>
      </c>
      <c r="B131" s="147" t="s">
        <v>390</v>
      </c>
      <c r="C131" s="148">
        <v>25</v>
      </c>
      <c r="D131" s="150">
        <v>6</v>
      </c>
      <c r="E131" s="150">
        <f>C131*Tabla14[[#This Row],[PRECIO UNITARIO]]</f>
        <v>150</v>
      </c>
      <c r="F131" s="150">
        <v>0</v>
      </c>
      <c r="G131" s="150">
        <v>150</v>
      </c>
      <c r="H131" s="150">
        <f t="shared" ref="H131:H193" si="11">F131+G131</f>
        <v>150</v>
      </c>
      <c r="I131" s="150" t="str">
        <f t="shared" si="9"/>
        <v>CANCELADO</v>
      </c>
      <c r="J131" s="150">
        <f>Tabla14[[#This Row],[VALOR A PAGAR]]-Tabla14[[#This Row],[VALOR CANCELADO]]</f>
        <v>0</v>
      </c>
      <c r="K131" s="150">
        <f>Tabla14[[#This Row],[CANT.]]*2</f>
        <v>50</v>
      </c>
      <c r="L131" s="150">
        <f t="shared" si="10"/>
        <v>100</v>
      </c>
      <c r="M131" s="170"/>
    </row>
    <row r="132" spans="1:13" s="7" customFormat="1" ht="27.75" customHeight="1" x14ac:dyDescent="0.25">
      <c r="A132" s="146">
        <v>45470</v>
      </c>
      <c r="B132" s="147" t="s">
        <v>383</v>
      </c>
      <c r="C132" s="148">
        <v>3</v>
      </c>
      <c r="D132" s="150">
        <v>6</v>
      </c>
      <c r="E132" s="150">
        <f>C132*Tabla14[[#This Row],[PRECIO UNITARIO]]</f>
        <v>18</v>
      </c>
      <c r="F132" s="150">
        <v>0</v>
      </c>
      <c r="G132" s="150">
        <v>18</v>
      </c>
      <c r="H132" s="150">
        <f t="shared" si="11"/>
        <v>18</v>
      </c>
      <c r="I132" s="150" t="str">
        <f t="shared" si="9"/>
        <v>CANCELADO</v>
      </c>
      <c r="J132" s="150">
        <f>Tabla14[[#This Row],[VALOR A PAGAR]]-Tabla14[[#This Row],[VALOR CANCELADO]]</f>
        <v>0</v>
      </c>
      <c r="K132" s="150">
        <f>Tabla14[[#This Row],[CANT.]]*2</f>
        <v>6</v>
      </c>
      <c r="L132" s="150">
        <f t="shared" si="10"/>
        <v>12</v>
      </c>
      <c r="M132" s="170"/>
    </row>
    <row r="133" spans="1:13" s="7" customFormat="1" ht="27.75" customHeight="1" x14ac:dyDescent="0.25">
      <c r="A133" s="146">
        <v>45471</v>
      </c>
      <c r="B133" s="147" t="s">
        <v>23</v>
      </c>
      <c r="C133" s="148">
        <v>3</v>
      </c>
      <c r="D133" s="150">
        <v>6</v>
      </c>
      <c r="E133" s="150">
        <f>C133*Tabla14[[#This Row],[PRECIO UNITARIO]]</f>
        <v>18</v>
      </c>
      <c r="F133" s="150">
        <v>0</v>
      </c>
      <c r="G133" s="150">
        <v>18</v>
      </c>
      <c r="H133" s="150">
        <f t="shared" si="11"/>
        <v>18</v>
      </c>
      <c r="I133" s="150" t="s">
        <v>490</v>
      </c>
      <c r="J133" s="150">
        <f>Tabla14[[#This Row],[VALOR A PAGAR]]-Tabla14[[#This Row],[VALOR CANCELADO]]</f>
        <v>0</v>
      </c>
      <c r="K133" s="150">
        <f>Tabla14[[#This Row],[CANT.]]*2</f>
        <v>6</v>
      </c>
      <c r="L133" s="150">
        <f t="shared" si="10"/>
        <v>12</v>
      </c>
      <c r="M133" s="171" t="s">
        <v>396</v>
      </c>
    </row>
    <row r="134" spans="1:13" s="7" customFormat="1" ht="27.75" customHeight="1" x14ac:dyDescent="0.25">
      <c r="A134" s="146">
        <v>45471</v>
      </c>
      <c r="B134" s="147" t="s">
        <v>344</v>
      </c>
      <c r="C134" s="148">
        <v>7</v>
      </c>
      <c r="D134" s="150">
        <v>6</v>
      </c>
      <c r="E134" s="150">
        <f>C134*Tabla14[[#This Row],[PRECIO UNITARIO]]</f>
        <v>42</v>
      </c>
      <c r="F134" s="150">
        <v>0</v>
      </c>
      <c r="G134" s="150">
        <v>42</v>
      </c>
      <c r="H134" s="150">
        <f t="shared" si="11"/>
        <v>42</v>
      </c>
      <c r="I134" s="150" t="str">
        <f t="shared" si="9"/>
        <v>CANCELADO</v>
      </c>
      <c r="J134" s="150">
        <f>Tabla14[[#This Row],[VALOR A PAGAR]]-Tabla14[[#This Row],[VALOR CANCELADO]]</f>
        <v>0</v>
      </c>
      <c r="K134" s="150">
        <f>Tabla14[[#This Row],[CANT.]]*2</f>
        <v>14</v>
      </c>
      <c r="L134" s="150">
        <f t="shared" si="10"/>
        <v>28</v>
      </c>
      <c r="M134" s="170"/>
    </row>
    <row r="135" spans="1:13" s="7" customFormat="1" ht="27.75" customHeight="1" x14ac:dyDescent="0.25">
      <c r="A135" s="146">
        <v>45474</v>
      </c>
      <c r="B135" s="147" t="s">
        <v>398</v>
      </c>
      <c r="C135" s="148">
        <v>1</v>
      </c>
      <c r="D135" s="150">
        <v>6</v>
      </c>
      <c r="E135" s="150">
        <f>C135*Tabla14[[#This Row],[PRECIO UNITARIO]]</f>
        <v>6</v>
      </c>
      <c r="F135" s="150">
        <v>6</v>
      </c>
      <c r="G135" s="150">
        <v>0</v>
      </c>
      <c r="H135" s="150">
        <f t="shared" si="11"/>
        <v>6</v>
      </c>
      <c r="I135" s="150" t="str">
        <f t="shared" si="9"/>
        <v>CANCELADO</v>
      </c>
      <c r="J135" s="150">
        <f>Tabla14[[#This Row],[VALOR A PAGAR]]-Tabla14[[#This Row],[VALOR CANCELADO]]</f>
        <v>0</v>
      </c>
      <c r="K135" s="150">
        <f>Tabla14[[#This Row],[CANT.]]*2</f>
        <v>2</v>
      </c>
      <c r="L135" s="150">
        <f t="shared" si="10"/>
        <v>4</v>
      </c>
      <c r="M135" s="170"/>
    </row>
    <row r="136" spans="1:13" s="7" customFormat="1" ht="27.75" customHeight="1" x14ac:dyDescent="0.25">
      <c r="A136" s="146">
        <v>45475</v>
      </c>
      <c r="B136" s="147" t="s">
        <v>327</v>
      </c>
      <c r="C136" s="148">
        <v>6</v>
      </c>
      <c r="D136" s="150">
        <v>6</v>
      </c>
      <c r="E136" s="150">
        <f>C136*Tabla14[[#This Row],[PRECIO UNITARIO]]</f>
        <v>36</v>
      </c>
      <c r="F136" s="150">
        <v>0</v>
      </c>
      <c r="G136" s="150">
        <v>36</v>
      </c>
      <c r="H136" s="150">
        <f t="shared" si="11"/>
        <v>36</v>
      </c>
      <c r="I136" s="150" t="str">
        <f t="shared" si="9"/>
        <v>CANCELADO</v>
      </c>
      <c r="J136" s="150">
        <f>Tabla14[[#This Row],[VALOR A PAGAR]]-Tabla14[[#This Row],[VALOR CANCELADO]]</f>
        <v>0</v>
      </c>
      <c r="K136" s="150">
        <f>Tabla14[[#This Row],[CANT.]]*2</f>
        <v>12</v>
      </c>
      <c r="L136" s="150">
        <f t="shared" si="10"/>
        <v>24</v>
      </c>
      <c r="M136" s="170"/>
    </row>
    <row r="137" spans="1:13" s="7" customFormat="1" ht="27.75" customHeight="1" x14ac:dyDescent="0.25">
      <c r="A137" s="146">
        <v>45481</v>
      </c>
      <c r="B137" s="147" t="s">
        <v>327</v>
      </c>
      <c r="C137" s="148">
        <v>4</v>
      </c>
      <c r="D137" s="150">
        <v>6</v>
      </c>
      <c r="E137" s="150">
        <f>C137*Tabla14[[#This Row],[PRECIO UNITARIO]]</f>
        <v>24</v>
      </c>
      <c r="F137" s="150">
        <v>0</v>
      </c>
      <c r="G137" s="150">
        <v>24</v>
      </c>
      <c r="H137" s="150">
        <f t="shared" si="11"/>
        <v>24</v>
      </c>
      <c r="I137" s="150" t="str">
        <f t="shared" si="9"/>
        <v>CANCELADO</v>
      </c>
      <c r="J137" s="150">
        <f>Tabla14[[#This Row],[VALOR A PAGAR]]-Tabla14[[#This Row],[VALOR CANCELADO]]</f>
        <v>0</v>
      </c>
      <c r="K137" s="150">
        <f>Tabla14[[#This Row],[CANT.]]*2</f>
        <v>8</v>
      </c>
      <c r="L137" s="150">
        <f t="shared" si="10"/>
        <v>16</v>
      </c>
      <c r="M137" s="170"/>
    </row>
    <row r="138" spans="1:13" s="7" customFormat="1" ht="27.75" customHeight="1" x14ac:dyDescent="0.25">
      <c r="A138" s="146">
        <v>45481</v>
      </c>
      <c r="B138" s="147" t="s">
        <v>144</v>
      </c>
      <c r="C138" s="148">
        <v>3</v>
      </c>
      <c r="D138" s="150">
        <v>6</v>
      </c>
      <c r="E138" s="150">
        <f>C138*Tabla14[[#This Row],[PRECIO UNITARIO]]</f>
        <v>18</v>
      </c>
      <c r="F138" s="150">
        <v>0</v>
      </c>
      <c r="G138" s="150">
        <v>18</v>
      </c>
      <c r="H138" s="150">
        <f t="shared" si="11"/>
        <v>18</v>
      </c>
      <c r="I138" s="150" t="str">
        <f t="shared" si="9"/>
        <v>CANCELADO</v>
      </c>
      <c r="J138" s="150">
        <f>Tabla14[[#This Row],[VALOR A PAGAR]]-Tabla14[[#This Row],[VALOR CANCELADO]]</f>
        <v>0</v>
      </c>
      <c r="K138" s="150">
        <f>Tabla14[[#This Row],[CANT.]]*2</f>
        <v>6</v>
      </c>
      <c r="L138" s="150">
        <f t="shared" si="10"/>
        <v>12</v>
      </c>
      <c r="M138" s="170"/>
    </row>
    <row r="139" spans="1:13" s="7" customFormat="1" ht="27.75" customHeight="1" x14ac:dyDescent="0.25">
      <c r="A139" s="146">
        <v>45481</v>
      </c>
      <c r="B139" s="147" t="s">
        <v>398</v>
      </c>
      <c r="C139" s="148">
        <v>1</v>
      </c>
      <c r="D139" s="150">
        <v>6</v>
      </c>
      <c r="E139" s="150">
        <f>C139*Tabla14[[#This Row],[PRECIO UNITARIO]]</f>
        <v>6</v>
      </c>
      <c r="F139" s="150">
        <v>6</v>
      </c>
      <c r="G139" s="150">
        <v>0</v>
      </c>
      <c r="H139" s="150">
        <f t="shared" si="11"/>
        <v>6</v>
      </c>
      <c r="I139" s="150" t="str">
        <f t="shared" si="9"/>
        <v>CANCELADO</v>
      </c>
      <c r="J139" s="150">
        <f>Tabla14[[#This Row],[VALOR A PAGAR]]-Tabla14[[#This Row],[VALOR CANCELADO]]</f>
        <v>0</v>
      </c>
      <c r="K139" s="150">
        <f>Tabla14[[#This Row],[CANT.]]*2</f>
        <v>2</v>
      </c>
      <c r="L139" s="150">
        <f t="shared" si="10"/>
        <v>4</v>
      </c>
      <c r="M139" s="170"/>
    </row>
    <row r="140" spans="1:13" s="7" customFormat="1" ht="27.75" customHeight="1" x14ac:dyDescent="0.25">
      <c r="A140" s="146">
        <v>45482</v>
      </c>
      <c r="B140" s="147" t="s">
        <v>399</v>
      </c>
      <c r="C140" s="148">
        <v>23</v>
      </c>
      <c r="D140" s="150">
        <v>6</v>
      </c>
      <c r="E140" s="150">
        <f>C140*Tabla14[[#This Row],[PRECIO UNITARIO]]</f>
        <v>138</v>
      </c>
      <c r="F140" s="150">
        <v>0</v>
      </c>
      <c r="G140" s="150">
        <v>138</v>
      </c>
      <c r="H140" s="150">
        <f t="shared" si="11"/>
        <v>138</v>
      </c>
      <c r="I140" s="150" t="str">
        <f t="shared" si="9"/>
        <v>CANCELADO</v>
      </c>
      <c r="J140" s="150">
        <f>Tabla14[[#This Row],[VALOR A PAGAR]]-Tabla14[[#This Row],[VALOR CANCELADO]]</f>
        <v>0</v>
      </c>
      <c r="K140" s="150">
        <f>Tabla14[[#This Row],[CANT.]]*2</f>
        <v>46</v>
      </c>
      <c r="L140" s="150">
        <f t="shared" si="10"/>
        <v>92</v>
      </c>
      <c r="M140" s="170"/>
    </row>
    <row r="141" spans="1:13" s="7" customFormat="1" ht="27.75" customHeight="1" x14ac:dyDescent="0.25">
      <c r="A141" s="146">
        <v>45483</v>
      </c>
      <c r="B141" s="147" t="s">
        <v>348</v>
      </c>
      <c r="C141" s="148">
        <v>2</v>
      </c>
      <c r="D141" s="150">
        <v>6</v>
      </c>
      <c r="E141" s="150">
        <f>C141*Tabla14[[#This Row],[PRECIO UNITARIO]]</f>
        <v>12</v>
      </c>
      <c r="F141" s="150">
        <v>0</v>
      </c>
      <c r="G141" s="150">
        <v>12</v>
      </c>
      <c r="H141" s="150">
        <f t="shared" si="11"/>
        <v>12</v>
      </c>
      <c r="I141" s="150" t="str">
        <f t="shared" si="9"/>
        <v>CANCELADO</v>
      </c>
      <c r="J141" s="150">
        <f>Tabla14[[#This Row],[VALOR A PAGAR]]-Tabla14[[#This Row],[VALOR CANCELADO]]</f>
        <v>0</v>
      </c>
      <c r="K141" s="150">
        <f>Tabla14[[#This Row],[CANT.]]*2</f>
        <v>4</v>
      </c>
      <c r="L141" s="150">
        <f t="shared" si="10"/>
        <v>8</v>
      </c>
      <c r="M141" s="170"/>
    </row>
    <row r="142" spans="1:13" s="7" customFormat="1" ht="27.75" customHeight="1" x14ac:dyDescent="0.25">
      <c r="A142" s="146">
        <v>45483</v>
      </c>
      <c r="B142" s="147" t="s">
        <v>401</v>
      </c>
      <c r="C142" s="148">
        <v>20</v>
      </c>
      <c r="D142" s="150">
        <v>6</v>
      </c>
      <c r="E142" s="150">
        <f>C142*Tabla14[[#This Row],[PRECIO UNITARIO]]</f>
        <v>120</v>
      </c>
      <c r="F142" s="150">
        <v>0</v>
      </c>
      <c r="G142" s="150">
        <v>120</v>
      </c>
      <c r="H142" s="150">
        <f t="shared" si="11"/>
        <v>120</v>
      </c>
      <c r="I142" s="150" t="str">
        <f t="shared" ref="I142:I161" si="12">IF((E142=H142),"CANCELADO","SALDO PENDIENTE")</f>
        <v>CANCELADO</v>
      </c>
      <c r="J142" s="150">
        <f>Tabla14[[#This Row],[VALOR A PAGAR]]-Tabla14[[#This Row],[VALOR CANCELADO]]</f>
        <v>0</v>
      </c>
      <c r="K142" s="150">
        <f>Tabla14[[#This Row],[CANT.]]*2</f>
        <v>40</v>
      </c>
      <c r="L142" s="150">
        <f t="shared" si="10"/>
        <v>80</v>
      </c>
      <c r="M142" s="171"/>
    </row>
    <row r="143" spans="1:13" s="7" customFormat="1" ht="27.75" customHeight="1" x14ac:dyDescent="0.25">
      <c r="A143" s="146">
        <v>45483</v>
      </c>
      <c r="B143" s="147" t="s">
        <v>402</v>
      </c>
      <c r="C143" s="148">
        <v>3</v>
      </c>
      <c r="D143" s="150">
        <v>6</v>
      </c>
      <c r="E143" s="150">
        <f>C143*Tabla14[[#This Row],[PRECIO UNITARIO]]</f>
        <v>18</v>
      </c>
      <c r="F143" s="150">
        <v>0</v>
      </c>
      <c r="G143" s="150">
        <v>18</v>
      </c>
      <c r="H143" s="150">
        <f t="shared" si="11"/>
        <v>18</v>
      </c>
      <c r="I143" s="150" t="str">
        <f t="shared" si="12"/>
        <v>CANCELADO</v>
      </c>
      <c r="J143" s="150">
        <f>Tabla14[[#This Row],[VALOR A PAGAR]]-Tabla14[[#This Row],[VALOR CANCELADO]]</f>
        <v>0</v>
      </c>
      <c r="K143" s="150">
        <f>Tabla14[[#This Row],[CANT.]]*2</f>
        <v>6</v>
      </c>
      <c r="L143" s="150">
        <f t="shared" si="10"/>
        <v>12</v>
      </c>
      <c r="M143" s="170"/>
    </row>
    <row r="144" spans="1:13" s="7" customFormat="1" ht="27.75" customHeight="1" x14ac:dyDescent="0.25">
      <c r="A144" s="146">
        <v>45483</v>
      </c>
      <c r="B144" s="147" t="s">
        <v>398</v>
      </c>
      <c r="C144" s="148">
        <v>1</v>
      </c>
      <c r="D144" s="150">
        <v>6</v>
      </c>
      <c r="E144" s="150">
        <f>C144*Tabla14[[#This Row],[PRECIO UNITARIO]]</f>
        <v>6</v>
      </c>
      <c r="F144" s="150">
        <v>6</v>
      </c>
      <c r="G144" s="150">
        <v>0</v>
      </c>
      <c r="H144" s="150">
        <f t="shared" si="11"/>
        <v>6</v>
      </c>
      <c r="I144" s="150" t="str">
        <f t="shared" si="12"/>
        <v>CANCELADO</v>
      </c>
      <c r="J144" s="150">
        <f>Tabla14[[#This Row],[VALOR A PAGAR]]-Tabla14[[#This Row],[VALOR CANCELADO]]</f>
        <v>0</v>
      </c>
      <c r="K144" s="150">
        <f>Tabla14[[#This Row],[CANT.]]*2</f>
        <v>2</v>
      </c>
      <c r="L144" s="150">
        <f t="shared" ref="L144:L175" si="13">E144-K144</f>
        <v>4</v>
      </c>
      <c r="M144" s="172"/>
    </row>
    <row r="145" spans="1:13" s="7" customFormat="1" ht="27.75" customHeight="1" x14ac:dyDescent="0.25">
      <c r="A145" s="146">
        <v>45485</v>
      </c>
      <c r="B145" s="147" t="s">
        <v>346</v>
      </c>
      <c r="C145" s="148">
        <v>4</v>
      </c>
      <c r="D145" s="150">
        <v>6</v>
      </c>
      <c r="E145" s="150">
        <f>C145*Tabla14[[#This Row],[PRECIO UNITARIO]]</f>
        <v>24</v>
      </c>
      <c r="F145" s="150">
        <v>0</v>
      </c>
      <c r="G145" s="150">
        <v>24</v>
      </c>
      <c r="H145" s="150">
        <f t="shared" si="11"/>
        <v>24</v>
      </c>
      <c r="I145" s="150" t="str">
        <f t="shared" si="12"/>
        <v>CANCELADO</v>
      </c>
      <c r="J145" s="150">
        <f>Tabla14[[#This Row],[VALOR A PAGAR]]-Tabla14[[#This Row],[VALOR CANCELADO]]</f>
        <v>0</v>
      </c>
      <c r="K145" s="150">
        <f>Tabla14[[#This Row],[CANT.]]*2</f>
        <v>8</v>
      </c>
      <c r="L145" s="150">
        <f t="shared" si="13"/>
        <v>16</v>
      </c>
      <c r="M145" s="172"/>
    </row>
    <row r="146" spans="1:13" s="7" customFormat="1" ht="27.75" customHeight="1" x14ac:dyDescent="0.25">
      <c r="A146" s="146">
        <v>45485</v>
      </c>
      <c r="B146" s="147" t="s">
        <v>398</v>
      </c>
      <c r="C146" s="148">
        <v>1</v>
      </c>
      <c r="D146" s="150">
        <v>6</v>
      </c>
      <c r="E146" s="150">
        <f>C146*Tabla14[[#This Row],[PRECIO UNITARIO]]</f>
        <v>6</v>
      </c>
      <c r="F146" s="150">
        <v>6</v>
      </c>
      <c r="G146" s="150">
        <v>0</v>
      </c>
      <c r="H146" s="150">
        <f t="shared" si="11"/>
        <v>6</v>
      </c>
      <c r="I146" s="150" t="str">
        <f t="shared" si="12"/>
        <v>CANCELADO</v>
      </c>
      <c r="J146" s="150">
        <f>Tabla14[[#This Row],[VALOR A PAGAR]]-Tabla14[[#This Row],[VALOR CANCELADO]]</f>
        <v>0</v>
      </c>
      <c r="K146" s="150">
        <f>Tabla14[[#This Row],[CANT.]]*2</f>
        <v>2</v>
      </c>
      <c r="L146" s="150">
        <f t="shared" si="13"/>
        <v>4</v>
      </c>
      <c r="M146" s="172"/>
    </row>
    <row r="147" spans="1:13" s="7" customFormat="1" ht="27.75" customHeight="1" x14ac:dyDescent="0.25">
      <c r="A147" s="146">
        <v>45488</v>
      </c>
      <c r="B147" s="147" t="s">
        <v>345</v>
      </c>
      <c r="C147" s="148">
        <v>3</v>
      </c>
      <c r="D147" s="150">
        <v>6</v>
      </c>
      <c r="E147" s="150">
        <f>C147*Tabla14[[#This Row],[PRECIO UNITARIO]]</f>
        <v>18</v>
      </c>
      <c r="F147" s="150">
        <v>0</v>
      </c>
      <c r="G147" s="150">
        <v>18</v>
      </c>
      <c r="H147" s="150">
        <f t="shared" si="11"/>
        <v>18</v>
      </c>
      <c r="I147" s="150" t="str">
        <f t="shared" si="12"/>
        <v>CANCELADO</v>
      </c>
      <c r="J147" s="150">
        <f>Tabla14[[#This Row],[VALOR A PAGAR]]-Tabla14[[#This Row],[VALOR CANCELADO]]</f>
        <v>0</v>
      </c>
      <c r="K147" s="150">
        <f>Tabla14[[#This Row],[CANT.]]*2</f>
        <v>6</v>
      </c>
      <c r="L147" s="150">
        <f t="shared" si="13"/>
        <v>12</v>
      </c>
      <c r="M147" s="172"/>
    </row>
    <row r="148" spans="1:13" s="7" customFormat="1" ht="27.75" customHeight="1" x14ac:dyDescent="0.25">
      <c r="A148" s="146">
        <v>45488</v>
      </c>
      <c r="B148" s="147" t="s">
        <v>148</v>
      </c>
      <c r="C148" s="148">
        <v>2</v>
      </c>
      <c r="D148" s="150">
        <v>6</v>
      </c>
      <c r="E148" s="150">
        <f>C148*Tabla14[[#This Row],[PRECIO UNITARIO]]</f>
        <v>12</v>
      </c>
      <c r="F148" s="150">
        <v>0</v>
      </c>
      <c r="G148" s="150">
        <v>12</v>
      </c>
      <c r="H148" s="150">
        <f t="shared" si="11"/>
        <v>12</v>
      </c>
      <c r="I148" s="150" t="str">
        <f t="shared" si="12"/>
        <v>CANCELADO</v>
      </c>
      <c r="J148" s="150">
        <f>Tabla14[[#This Row],[VALOR A PAGAR]]-Tabla14[[#This Row],[VALOR CANCELADO]]</f>
        <v>0</v>
      </c>
      <c r="K148" s="150">
        <f>Tabla14[[#This Row],[CANT.]]*2</f>
        <v>4</v>
      </c>
      <c r="L148" s="150">
        <f t="shared" si="13"/>
        <v>8</v>
      </c>
      <c r="M148" s="172"/>
    </row>
    <row r="149" spans="1:13" s="7" customFormat="1" ht="27.75" customHeight="1" x14ac:dyDescent="0.25">
      <c r="A149" s="146">
        <v>45488</v>
      </c>
      <c r="B149" s="147" t="s">
        <v>356</v>
      </c>
      <c r="C149" s="148">
        <v>1</v>
      </c>
      <c r="D149" s="150">
        <v>6</v>
      </c>
      <c r="E149" s="150">
        <f>C149*Tabla14[[#This Row],[PRECIO UNITARIO]]</f>
        <v>6</v>
      </c>
      <c r="F149" s="150">
        <v>0</v>
      </c>
      <c r="G149" s="150">
        <v>6</v>
      </c>
      <c r="H149" s="150">
        <f t="shared" si="11"/>
        <v>6</v>
      </c>
      <c r="I149" s="150" t="str">
        <f t="shared" si="12"/>
        <v>CANCELADO</v>
      </c>
      <c r="J149" s="150">
        <f>Tabla14[[#This Row],[VALOR A PAGAR]]-Tabla14[[#This Row],[VALOR CANCELADO]]</f>
        <v>0</v>
      </c>
      <c r="K149" s="150">
        <f>Tabla14[[#This Row],[CANT.]]*2</f>
        <v>2</v>
      </c>
      <c r="L149" s="150">
        <f t="shared" si="13"/>
        <v>4</v>
      </c>
      <c r="M149" s="171" t="s">
        <v>403</v>
      </c>
    </row>
    <row r="150" spans="1:13" s="7" customFormat="1" ht="27.75" customHeight="1" x14ac:dyDescent="0.25">
      <c r="A150" s="146">
        <v>45489</v>
      </c>
      <c r="B150" s="147" t="s">
        <v>356</v>
      </c>
      <c r="C150" s="148">
        <v>1</v>
      </c>
      <c r="D150" s="150">
        <v>6</v>
      </c>
      <c r="E150" s="150">
        <f>C150*Tabla14[[#This Row],[PRECIO UNITARIO]]</f>
        <v>6</v>
      </c>
      <c r="F150" s="150">
        <v>0</v>
      </c>
      <c r="G150" s="150">
        <v>6</v>
      </c>
      <c r="H150" s="150">
        <f t="shared" si="11"/>
        <v>6</v>
      </c>
      <c r="I150" s="150" t="str">
        <f t="shared" si="12"/>
        <v>CANCELADO</v>
      </c>
      <c r="J150" s="150">
        <f>Tabla14[[#This Row],[VALOR A PAGAR]]-Tabla14[[#This Row],[VALOR CANCELADO]]</f>
        <v>0</v>
      </c>
      <c r="K150" s="150">
        <f>Tabla14[[#This Row],[CANT.]]*2</f>
        <v>2</v>
      </c>
      <c r="L150" s="150">
        <f t="shared" si="13"/>
        <v>4</v>
      </c>
      <c r="M150" s="171" t="s">
        <v>403</v>
      </c>
    </row>
    <row r="151" spans="1:13" s="7" customFormat="1" ht="27.75" customHeight="1" x14ac:dyDescent="0.25">
      <c r="A151" s="146">
        <v>45489</v>
      </c>
      <c r="B151" s="147" t="s">
        <v>391</v>
      </c>
      <c r="C151" s="148">
        <v>7</v>
      </c>
      <c r="D151" s="150">
        <v>6</v>
      </c>
      <c r="E151" s="150">
        <f>C151*Tabla14[[#This Row],[PRECIO UNITARIO]]</f>
        <v>42</v>
      </c>
      <c r="F151" s="150">
        <v>0</v>
      </c>
      <c r="G151" s="150">
        <v>42</v>
      </c>
      <c r="H151" s="150">
        <f t="shared" si="11"/>
        <v>42</v>
      </c>
      <c r="I151" s="150" t="str">
        <f t="shared" si="12"/>
        <v>CANCELADO</v>
      </c>
      <c r="J151" s="150">
        <f>Tabla14[[#This Row],[VALOR A PAGAR]]-Tabla14[[#This Row],[VALOR CANCELADO]]</f>
        <v>0</v>
      </c>
      <c r="K151" s="150">
        <f>Tabla14[[#This Row],[CANT.]]*2</f>
        <v>14</v>
      </c>
      <c r="L151" s="150">
        <f t="shared" si="13"/>
        <v>28</v>
      </c>
      <c r="M151" s="172"/>
    </row>
    <row r="152" spans="1:13" s="7" customFormat="1" ht="27.75" customHeight="1" x14ac:dyDescent="0.25">
      <c r="A152" s="146">
        <v>45489</v>
      </c>
      <c r="B152" s="147" t="s">
        <v>385</v>
      </c>
      <c r="C152" s="148">
        <v>1</v>
      </c>
      <c r="D152" s="150">
        <v>6</v>
      </c>
      <c r="E152" s="150">
        <f>C152*Tabla14[[#This Row],[PRECIO UNITARIO]]</f>
        <v>6</v>
      </c>
      <c r="F152" s="150">
        <v>0</v>
      </c>
      <c r="G152" s="150">
        <v>6</v>
      </c>
      <c r="H152" s="150">
        <f t="shared" si="11"/>
        <v>6</v>
      </c>
      <c r="I152" s="150" t="str">
        <f t="shared" si="12"/>
        <v>CANCELADO</v>
      </c>
      <c r="J152" s="150">
        <f>Tabla14[[#This Row],[VALOR A PAGAR]]-Tabla14[[#This Row],[VALOR CANCELADO]]</f>
        <v>0</v>
      </c>
      <c r="K152" s="150">
        <f>Tabla14[[#This Row],[CANT.]]*2</f>
        <v>2</v>
      </c>
      <c r="L152" s="150">
        <f t="shared" si="13"/>
        <v>4</v>
      </c>
      <c r="M152" s="172"/>
    </row>
    <row r="153" spans="1:13" s="7" customFormat="1" ht="27.75" customHeight="1" x14ac:dyDescent="0.25">
      <c r="A153" s="146">
        <v>45489</v>
      </c>
      <c r="B153" s="147" t="s">
        <v>353</v>
      </c>
      <c r="C153" s="148">
        <v>12</v>
      </c>
      <c r="D153" s="150">
        <v>6</v>
      </c>
      <c r="E153" s="150">
        <f>C153*Tabla14[[#This Row],[PRECIO UNITARIO]]</f>
        <v>72</v>
      </c>
      <c r="F153" s="150">
        <v>0</v>
      </c>
      <c r="G153" s="150">
        <v>78</v>
      </c>
      <c r="H153" s="150">
        <f t="shared" si="11"/>
        <v>78</v>
      </c>
      <c r="I153" s="150" t="str">
        <f t="shared" si="12"/>
        <v>SALDO PENDIENTE</v>
      </c>
      <c r="J153" s="150">
        <f>Tabla14[[#This Row],[VALOR A PAGAR]]-Tabla14[[#This Row],[VALOR CANCELADO]]</f>
        <v>-6</v>
      </c>
      <c r="K153" s="150">
        <f>Tabla14[[#This Row],[CANT.]]*2</f>
        <v>24</v>
      </c>
      <c r="L153" s="150">
        <f t="shared" si="13"/>
        <v>48</v>
      </c>
      <c r="M153" s="171" t="s">
        <v>596</v>
      </c>
    </row>
    <row r="154" spans="1:13" s="7" customFormat="1" ht="27.75" customHeight="1" x14ac:dyDescent="0.25">
      <c r="A154" s="146">
        <v>45489</v>
      </c>
      <c r="B154" s="147" t="s">
        <v>362</v>
      </c>
      <c r="C154" s="148">
        <v>1</v>
      </c>
      <c r="D154" s="150">
        <v>6</v>
      </c>
      <c r="E154" s="150">
        <f>C154*Tabla14[[#This Row],[PRECIO UNITARIO]]</f>
        <v>6</v>
      </c>
      <c r="F154" s="150">
        <v>0</v>
      </c>
      <c r="G154" s="150">
        <v>6</v>
      </c>
      <c r="H154" s="150">
        <f t="shared" si="11"/>
        <v>6</v>
      </c>
      <c r="I154" s="150" t="str">
        <f t="shared" si="12"/>
        <v>CANCELADO</v>
      </c>
      <c r="J154" s="150">
        <f>Tabla14[[#This Row],[VALOR A PAGAR]]-Tabla14[[#This Row],[VALOR CANCELADO]]</f>
        <v>0</v>
      </c>
      <c r="K154" s="150">
        <f>Tabla14[[#This Row],[CANT.]]*2</f>
        <v>2</v>
      </c>
      <c r="L154" s="150">
        <f t="shared" si="13"/>
        <v>4</v>
      </c>
      <c r="M154" s="171"/>
    </row>
    <row r="155" spans="1:13" s="7" customFormat="1" ht="27.75" customHeight="1" x14ac:dyDescent="0.25">
      <c r="A155" s="146">
        <v>45489</v>
      </c>
      <c r="B155" s="147" t="s">
        <v>362</v>
      </c>
      <c r="C155" s="148">
        <v>1</v>
      </c>
      <c r="D155" s="150">
        <v>2</v>
      </c>
      <c r="E155" s="150">
        <f>C155*Tabla14[[#This Row],[PRECIO UNITARIO]]</f>
        <v>2</v>
      </c>
      <c r="F155" s="150">
        <v>0</v>
      </c>
      <c r="G155" s="150">
        <v>2</v>
      </c>
      <c r="H155" s="150">
        <f t="shared" si="11"/>
        <v>2</v>
      </c>
      <c r="I155" s="150" t="str">
        <f t="shared" si="12"/>
        <v>CANCELADO</v>
      </c>
      <c r="J155" s="150">
        <f>Tabla14[[#This Row],[VALOR A PAGAR]]-Tabla14[[#This Row],[VALOR CANCELADO]]</f>
        <v>0</v>
      </c>
      <c r="K155" s="150">
        <f>Tabla14[[#This Row],[CANT.]]*2</f>
        <v>2</v>
      </c>
      <c r="L155" s="150">
        <f t="shared" si="13"/>
        <v>0</v>
      </c>
      <c r="M155" s="172"/>
    </row>
    <row r="156" spans="1:13" s="7" customFormat="1" ht="27.75" customHeight="1" x14ac:dyDescent="0.25">
      <c r="A156" s="146">
        <v>45489</v>
      </c>
      <c r="B156" s="147" t="s">
        <v>404</v>
      </c>
      <c r="C156" s="148">
        <v>9</v>
      </c>
      <c r="D156" s="150">
        <v>6</v>
      </c>
      <c r="E156" s="150">
        <f>C156*Tabla14[[#This Row],[PRECIO UNITARIO]]</f>
        <v>54</v>
      </c>
      <c r="F156" s="150">
        <v>0</v>
      </c>
      <c r="G156" s="150">
        <v>54</v>
      </c>
      <c r="H156" s="150">
        <f t="shared" si="11"/>
        <v>54</v>
      </c>
      <c r="I156" s="150" t="str">
        <f t="shared" si="12"/>
        <v>CANCELADO</v>
      </c>
      <c r="J156" s="150">
        <f>Tabla14[[#This Row],[VALOR A PAGAR]]-Tabla14[[#This Row],[VALOR CANCELADO]]</f>
        <v>0</v>
      </c>
      <c r="K156" s="150">
        <f>Tabla14[[#This Row],[CANT.]]*2</f>
        <v>18</v>
      </c>
      <c r="L156" s="150">
        <f t="shared" si="13"/>
        <v>36</v>
      </c>
      <c r="M156" s="171" t="s">
        <v>335</v>
      </c>
    </row>
    <row r="157" spans="1:13" s="7" customFormat="1" ht="27.75" customHeight="1" x14ac:dyDescent="0.25">
      <c r="A157" s="146">
        <v>45489</v>
      </c>
      <c r="B157" s="147" t="s">
        <v>353</v>
      </c>
      <c r="C157" s="148">
        <v>1</v>
      </c>
      <c r="D157" s="150">
        <v>6</v>
      </c>
      <c r="E157" s="150">
        <f>C157*Tabla14[[#This Row],[PRECIO UNITARIO]]</f>
        <v>6</v>
      </c>
      <c r="F157" s="150">
        <v>0</v>
      </c>
      <c r="G157" s="150">
        <v>6</v>
      </c>
      <c r="H157" s="150">
        <f t="shared" si="11"/>
        <v>6</v>
      </c>
      <c r="I157" s="150" t="str">
        <f t="shared" si="12"/>
        <v>CANCELADO</v>
      </c>
      <c r="J157" s="150">
        <f>Tabla14[[#This Row],[VALOR A PAGAR]]-Tabla14[[#This Row],[VALOR CANCELADO]]</f>
        <v>0</v>
      </c>
      <c r="K157" s="150">
        <f>Tabla14[[#This Row],[CANT.]]*2</f>
        <v>2</v>
      </c>
      <c r="L157" s="150">
        <f t="shared" si="13"/>
        <v>4</v>
      </c>
      <c r="M157" s="172"/>
    </row>
    <row r="158" spans="1:13" s="7" customFormat="1" ht="27.75" customHeight="1" x14ac:dyDescent="0.25">
      <c r="A158" s="146">
        <v>45490</v>
      </c>
      <c r="B158" s="147" t="s">
        <v>405</v>
      </c>
      <c r="C158" s="148">
        <v>2</v>
      </c>
      <c r="D158" s="150">
        <v>6</v>
      </c>
      <c r="E158" s="150">
        <f>C158*Tabla14[[#This Row],[PRECIO UNITARIO]]</f>
        <v>12</v>
      </c>
      <c r="F158" s="150">
        <v>0</v>
      </c>
      <c r="G158" s="150">
        <v>18</v>
      </c>
      <c r="H158" s="150">
        <f t="shared" si="11"/>
        <v>18</v>
      </c>
      <c r="I158" s="150" t="str">
        <f t="shared" si="12"/>
        <v>SALDO PENDIENTE</v>
      </c>
      <c r="J158" s="150">
        <f>Tabla14[[#This Row],[VALOR A PAGAR]]-Tabla14[[#This Row],[VALOR CANCELADO]]</f>
        <v>-6</v>
      </c>
      <c r="K158" s="150">
        <f>Tabla14[[#This Row],[CANT.]]*2</f>
        <v>4</v>
      </c>
      <c r="L158" s="150">
        <f t="shared" si="13"/>
        <v>8</v>
      </c>
      <c r="M158" s="167" t="s">
        <v>597</v>
      </c>
    </row>
    <row r="159" spans="1:13" s="7" customFormat="1" ht="27.75" customHeight="1" x14ac:dyDescent="0.25">
      <c r="A159" s="146">
        <v>45490</v>
      </c>
      <c r="B159" s="147" t="s">
        <v>351</v>
      </c>
      <c r="C159" s="148">
        <v>1</v>
      </c>
      <c r="D159" s="150">
        <v>6</v>
      </c>
      <c r="E159" s="150">
        <f>C159*Tabla14[[#This Row],[PRECIO UNITARIO]]</f>
        <v>6</v>
      </c>
      <c r="F159" s="150">
        <v>6</v>
      </c>
      <c r="G159" s="150">
        <v>0</v>
      </c>
      <c r="H159" s="150">
        <f t="shared" si="11"/>
        <v>6</v>
      </c>
      <c r="I159" s="150" t="str">
        <f t="shared" si="12"/>
        <v>CANCELADO</v>
      </c>
      <c r="J159" s="150">
        <f>Tabla14[[#This Row],[VALOR A PAGAR]]-Tabla14[[#This Row],[VALOR CANCELADO]]</f>
        <v>0</v>
      </c>
      <c r="K159" s="150">
        <f>Tabla14[[#This Row],[CANT.]]*2</f>
        <v>2</v>
      </c>
      <c r="L159" s="150">
        <f t="shared" si="13"/>
        <v>4</v>
      </c>
      <c r="M159" s="172"/>
    </row>
    <row r="160" spans="1:13" s="7" customFormat="1" ht="27.75" customHeight="1" x14ac:dyDescent="0.25">
      <c r="A160" s="146">
        <v>45490</v>
      </c>
      <c r="B160" s="147" t="s">
        <v>406</v>
      </c>
      <c r="C160" s="148">
        <v>1</v>
      </c>
      <c r="D160" s="150">
        <v>6</v>
      </c>
      <c r="E160" s="150">
        <f>C160*Tabla14[[#This Row],[PRECIO UNITARIO]]</f>
        <v>6</v>
      </c>
      <c r="F160" s="150">
        <v>0</v>
      </c>
      <c r="G160" s="150">
        <v>6</v>
      </c>
      <c r="H160" s="150">
        <f t="shared" si="11"/>
        <v>6</v>
      </c>
      <c r="I160" s="150" t="str">
        <f t="shared" si="12"/>
        <v>CANCELADO</v>
      </c>
      <c r="J160" s="150">
        <f>Tabla14[[#This Row],[VALOR A PAGAR]]-Tabla14[[#This Row],[VALOR CANCELADO]]</f>
        <v>0</v>
      </c>
      <c r="K160" s="150">
        <f>Tabla14[[#This Row],[CANT.]]*2</f>
        <v>2</v>
      </c>
      <c r="L160" s="150">
        <f t="shared" si="13"/>
        <v>4</v>
      </c>
      <c r="M160" s="172"/>
    </row>
    <row r="161" spans="1:13" s="7" customFormat="1" ht="27.75" customHeight="1" x14ac:dyDescent="0.25">
      <c r="A161" s="146">
        <v>45490</v>
      </c>
      <c r="B161" s="147" t="s">
        <v>407</v>
      </c>
      <c r="C161" s="148">
        <v>8</v>
      </c>
      <c r="D161" s="150">
        <v>6</v>
      </c>
      <c r="E161" s="150">
        <f>C161*Tabla14[[#This Row],[PRECIO UNITARIO]]</f>
        <v>48</v>
      </c>
      <c r="F161" s="150">
        <v>0</v>
      </c>
      <c r="G161" s="150">
        <v>48</v>
      </c>
      <c r="H161" s="150">
        <f t="shared" si="11"/>
        <v>48</v>
      </c>
      <c r="I161" s="150" t="str">
        <f t="shared" si="12"/>
        <v>CANCELADO</v>
      </c>
      <c r="J161" s="150">
        <f>Tabla14[[#This Row],[VALOR A PAGAR]]-Tabla14[[#This Row],[VALOR CANCELADO]]</f>
        <v>0</v>
      </c>
      <c r="K161" s="150">
        <f>Tabla14[[#This Row],[CANT.]]*2</f>
        <v>16</v>
      </c>
      <c r="L161" s="150">
        <f t="shared" si="13"/>
        <v>32</v>
      </c>
      <c r="M161" s="172"/>
    </row>
    <row r="162" spans="1:13" s="7" customFormat="1" ht="27.75" customHeight="1" x14ac:dyDescent="0.25">
      <c r="A162" s="146">
        <v>45490</v>
      </c>
      <c r="B162" s="147" t="s">
        <v>351</v>
      </c>
      <c r="C162" s="148">
        <v>1</v>
      </c>
      <c r="D162" s="150">
        <v>6</v>
      </c>
      <c r="E162" s="150">
        <f>C162*Tabla14[[#This Row],[PRECIO UNITARIO]]</f>
        <v>6</v>
      </c>
      <c r="F162" s="150">
        <v>0</v>
      </c>
      <c r="G162" s="150">
        <v>0</v>
      </c>
      <c r="H162" s="150">
        <f t="shared" si="11"/>
        <v>0</v>
      </c>
      <c r="I162" s="150" t="s">
        <v>408</v>
      </c>
      <c r="J162" s="150">
        <f>Tabla14[[#This Row],[VALOR A PAGAR]]-Tabla14[[#This Row],[VALOR CANCELADO]]</f>
        <v>6</v>
      </c>
      <c r="K162" s="150">
        <f>Tabla14[[#This Row],[CANT.]]*2</f>
        <v>2</v>
      </c>
      <c r="L162" s="150">
        <f t="shared" si="13"/>
        <v>4</v>
      </c>
      <c r="M162" s="173" t="s">
        <v>641</v>
      </c>
    </row>
    <row r="163" spans="1:13" s="7" customFormat="1" ht="27.75" customHeight="1" x14ac:dyDescent="0.25">
      <c r="A163" s="146">
        <v>45490</v>
      </c>
      <c r="B163" s="147" t="s">
        <v>398</v>
      </c>
      <c r="C163" s="148">
        <v>1</v>
      </c>
      <c r="D163" s="150">
        <v>6</v>
      </c>
      <c r="E163" s="150">
        <f>C163*Tabla14[[#This Row],[PRECIO UNITARIO]]</f>
        <v>6</v>
      </c>
      <c r="F163" s="150">
        <v>0</v>
      </c>
      <c r="G163" s="150">
        <v>6</v>
      </c>
      <c r="H163" s="150">
        <f t="shared" si="11"/>
        <v>6</v>
      </c>
      <c r="I163" s="150" t="str">
        <f t="shared" ref="I163:I175" si="14">IF((E163=H163),"CANCELADO","SALDO PENDIENTE")</f>
        <v>CANCELADO</v>
      </c>
      <c r="J163" s="150">
        <f>Tabla14[[#This Row],[VALOR A PAGAR]]-Tabla14[[#This Row],[VALOR CANCELADO]]</f>
        <v>0</v>
      </c>
      <c r="K163" s="150">
        <f>Tabla14[[#This Row],[CANT.]]*2</f>
        <v>2</v>
      </c>
      <c r="L163" s="150">
        <f t="shared" si="13"/>
        <v>4</v>
      </c>
      <c r="M163" s="169"/>
    </row>
    <row r="164" spans="1:13" s="7" customFormat="1" ht="27.75" customHeight="1" x14ac:dyDescent="0.25">
      <c r="A164" s="146">
        <v>45490</v>
      </c>
      <c r="B164" s="147" t="s">
        <v>410</v>
      </c>
      <c r="C164" s="148">
        <v>7</v>
      </c>
      <c r="D164" s="150">
        <v>6</v>
      </c>
      <c r="E164" s="150">
        <f>C164*Tabla14[[#This Row],[PRECIO UNITARIO]]</f>
        <v>42</v>
      </c>
      <c r="F164" s="150">
        <v>0</v>
      </c>
      <c r="G164" s="150">
        <v>42</v>
      </c>
      <c r="H164" s="150">
        <f t="shared" si="11"/>
        <v>42</v>
      </c>
      <c r="I164" s="150" t="str">
        <f t="shared" si="14"/>
        <v>CANCELADO</v>
      </c>
      <c r="J164" s="150">
        <f>Tabla14[[#This Row],[VALOR A PAGAR]]-Tabla14[[#This Row],[VALOR CANCELADO]]</f>
        <v>0</v>
      </c>
      <c r="K164" s="150">
        <f>Tabla14[[#This Row],[CANT.]]*2</f>
        <v>14</v>
      </c>
      <c r="L164" s="150">
        <f t="shared" si="13"/>
        <v>28</v>
      </c>
      <c r="M164" s="172"/>
    </row>
    <row r="165" spans="1:13" s="7" customFormat="1" ht="27.75" customHeight="1" x14ac:dyDescent="0.25">
      <c r="A165" s="146">
        <v>45490</v>
      </c>
      <c r="B165" s="147" t="s">
        <v>401</v>
      </c>
      <c r="C165" s="148">
        <v>2</v>
      </c>
      <c r="D165" s="150">
        <v>2</v>
      </c>
      <c r="E165" s="150">
        <f>C165*Tabla14[[#This Row],[PRECIO UNITARIO]]</f>
        <v>4</v>
      </c>
      <c r="F165" s="150">
        <v>0</v>
      </c>
      <c r="G165" s="150">
        <v>4</v>
      </c>
      <c r="H165" s="150">
        <f t="shared" si="11"/>
        <v>4</v>
      </c>
      <c r="I165" s="150" t="str">
        <f t="shared" si="14"/>
        <v>CANCELADO</v>
      </c>
      <c r="J165" s="150">
        <f>Tabla14[[#This Row],[VALOR A PAGAR]]-Tabla14[[#This Row],[VALOR CANCELADO]]</f>
        <v>0</v>
      </c>
      <c r="K165" s="150">
        <f>Tabla14[[#This Row],[CANT.]]*2</f>
        <v>4</v>
      </c>
      <c r="L165" s="150">
        <f t="shared" si="13"/>
        <v>0</v>
      </c>
      <c r="M165" s="171" t="s">
        <v>335</v>
      </c>
    </row>
    <row r="166" spans="1:13" s="7" customFormat="1" ht="27.75" customHeight="1" x14ac:dyDescent="0.25">
      <c r="A166" s="146">
        <v>45490</v>
      </c>
      <c r="B166" s="147" t="s">
        <v>399</v>
      </c>
      <c r="C166" s="148">
        <v>2</v>
      </c>
      <c r="D166" s="150">
        <v>6</v>
      </c>
      <c r="E166" s="150">
        <f>C166*Tabla14[[#This Row],[PRECIO UNITARIO]]</f>
        <v>12</v>
      </c>
      <c r="F166" s="150">
        <v>0</v>
      </c>
      <c r="G166" s="150">
        <v>12</v>
      </c>
      <c r="H166" s="150">
        <f t="shared" si="11"/>
        <v>12</v>
      </c>
      <c r="I166" s="150" t="str">
        <f t="shared" si="14"/>
        <v>CANCELADO</v>
      </c>
      <c r="J166" s="150">
        <f>Tabla14[[#This Row],[VALOR A PAGAR]]-Tabla14[[#This Row],[VALOR CANCELADO]]</f>
        <v>0</v>
      </c>
      <c r="K166" s="150">
        <f>Tabla14[[#This Row],[CANT.]]*2</f>
        <v>4</v>
      </c>
      <c r="L166" s="150">
        <f t="shared" si="13"/>
        <v>8</v>
      </c>
      <c r="M166" s="169"/>
    </row>
    <row r="167" spans="1:13" s="7" customFormat="1" ht="27.75" customHeight="1" x14ac:dyDescent="0.25">
      <c r="A167" s="146">
        <v>45491</v>
      </c>
      <c r="B167" s="147" t="s">
        <v>407</v>
      </c>
      <c r="C167" s="148">
        <v>1</v>
      </c>
      <c r="D167" s="150">
        <v>6</v>
      </c>
      <c r="E167" s="150">
        <f>C167*Tabla14[[#This Row],[PRECIO UNITARIO]]</f>
        <v>6</v>
      </c>
      <c r="F167" s="150">
        <v>0</v>
      </c>
      <c r="G167" s="150">
        <v>6</v>
      </c>
      <c r="H167" s="150">
        <f t="shared" si="11"/>
        <v>6</v>
      </c>
      <c r="I167" s="150" t="str">
        <f t="shared" si="14"/>
        <v>CANCELADO</v>
      </c>
      <c r="J167" s="150">
        <f>Tabla14[[#This Row],[VALOR A PAGAR]]-Tabla14[[#This Row],[VALOR CANCELADO]]</f>
        <v>0</v>
      </c>
      <c r="K167" s="150">
        <f>Tabla14[[#This Row],[CANT.]]*2</f>
        <v>2</v>
      </c>
      <c r="L167" s="150">
        <f t="shared" si="13"/>
        <v>4</v>
      </c>
      <c r="M167" s="172"/>
    </row>
    <row r="168" spans="1:13" s="7" customFormat="1" ht="27.75" customHeight="1" x14ac:dyDescent="0.25">
      <c r="A168" s="146">
        <v>45491</v>
      </c>
      <c r="B168" s="147" t="s">
        <v>345</v>
      </c>
      <c r="C168" s="148">
        <v>1</v>
      </c>
      <c r="D168" s="150">
        <v>6</v>
      </c>
      <c r="E168" s="150">
        <f>C168*Tabla14[[#This Row],[PRECIO UNITARIO]]</f>
        <v>6</v>
      </c>
      <c r="F168" s="150">
        <v>0</v>
      </c>
      <c r="G168" s="150">
        <v>6</v>
      </c>
      <c r="H168" s="150">
        <f t="shared" si="11"/>
        <v>6</v>
      </c>
      <c r="I168" s="150" t="str">
        <f t="shared" si="14"/>
        <v>CANCELADO</v>
      </c>
      <c r="J168" s="150">
        <f>Tabla14[[#This Row],[VALOR A PAGAR]]-Tabla14[[#This Row],[VALOR CANCELADO]]</f>
        <v>0</v>
      </c>
      <c r="K168" s="150">
        <f>Tabla14[[#This Row],[CANT.]]*2</f>
        <v>2</v>
      </c>
      <c r="L168" s="150">
        <f t="shared" si="13"/>
        <v>4</v>
      </c>
      <c r="M168" s="172"/>
    </row>
    <row r="169" spans="1:13" s="7" customFormat="1" ht="27.75" customHeight="1" x14ac:dyDescent="0.25">
      <c r="A169" s="146">
        <v>45491</v>
      </c>
      <c r="B169" s="147" t="s">
        <v>369</v>
      </c>
      <c r="C169" s="148">
        <v>2</v>
      </c>
      <c r="D169" s="150">
        <v>6</v>
      </c>
      <c r="E169" s="150">
        <f>C169*Tabla14[[#This Row],[PRECIO UNITARIO]]</f>
        <v>12</v>
      </c>
      <c r="F169" s="150">
        <v>0</v>
      </c>
      <c r="G169" s="150">
        <v>12</v>
      </c>
      <c r="H169" s="150">
        <f t="shared" si="11"/>
        <v>12</v>
      </c>
      <c r="I169" s="150" t="str">
        <f t="shared" si="14"/>
        <v>CANCELADO</v>
      </c>
      <c r="J169" s="150">
        <f>Tabla14[[#This Row],[VALOR A PAGAR]]-Tabla14[[#This Row],[VALOR CANCELADO]]</f>
        <v>0</v>
      </c>
      <c r="K169" s="150">
        <f>Tabla14[[#This Row],[CANT.]]*2</f>
        <v>4</v>
      </c>
      <c r="L169" s="150">
        <f t="shared" si="13"/>
        <v>8</v>
      </c>
      <c r="M169" s="172"/>
    </row>
    <row r="170" spans="1:13" s="7" customFormat="1" ht="27.75" customHeight="1" x14ac:dyDescent="0.25">
      <c r="A170" s="146">
        <v>45491</v>
      </c>
      <c r="B170" s="147" t="s">
        <v>386</v>
      </c>
      <c r="C170" s="148">
        <v>4</v>
      </c>
      <c r="D170" s="150">
        <v>6</v>
      </c>
      <c r="E170" s="150">
        <f>C170*Tabla14[[#This Row],[PRECIO UNITARIO]]</f>
        <v>24</v>
      </c>
      <c r="F170" s="150">
        <v>0</v>
      </c>
      <c r="G170" s="150">
        <v>24</v>
      </c>
      <c r="H170" s="150">
        <f t="shared" si="11"/>
        <v>24</v>
      </c>
      <c r="I170" s="150" t="str">
        <f t="shared" si="14"/>
        <v>CANCELADO</v>
      </c>
      <c r="J170" s="150">
        <f>Tabla14[[#This Row],[VALOR A PAGAR]]-Tabla14[[#This Row],[VALOR CANCELADO]]</f>
        <v>0</v>
      </c>
      <c r="K170" s="150">
        <f>Tabla14[[#This Row],[CANT.]]*2</f>
        <v>8</v>
      </c>
      <c r="L170" s="150">
        <f t="shared" si="13"/>
        <v>16</v>
      </c>
      <c r="M170" s="172"/>
    </row>
    <row r="171" spans="1:13" s="7" customFormat="1" ht="27.75" customHeight="1" x14ac:dyDescent="0.25">
      <c r="A171" s="146">
        <v>45491</v>
      </c>
      <c r="B171" s="147" t="s">
        <v>337</v>
      </c>
      <c r="C171" s="148">
        <v>8</v>
      </c>
      <c r="D171" s="150">
        <v>6</v>
      </c>
      <c r="E171" s="150">
        <f>C171*Tabla14[[#This Row],[PRECIO UNITARIO]]</f>
        <v>48</v>
      </c>
      <c r="F171" s="150">
        <v>0</v>
      </c>
      <c r="G171" s="150">
        <v>48</v>
      </c>
      <c r="H171" s="150">
        <f t="shared" si="11"/>
        <v>48</v>
      </c>
      <c r="I171" s="150" t="str">
        <f t="shared" si="14"/>
        <v>CANCELADO</v>
      </c>
      <c r="J171" s="150">
        <f>Tabla14[[#This Row],[VALOR A PAGAR]]-Tabla14[[#This Row],[VALOR CANCELADO]]</f>
        <v>0</v>
      </c>
      <c r="K171" s="150">
        <f>Tabla14[[#This Row],[CANT.]]*2</f>
        <v>16</v>
      </c>
      <c r="L171" s="150">
        <f t="shared" si="13"/>
        <v>32</v>
      </c>
      <c r="M171" s="172"/>
    </row>
    <row r="172" spans="1:13" s="7" customFormat="1" ht="27.75" customHeight="1" x14ac:dyDescent="0.25">
      <c r="A172" s="146">
        <v>45491</v>
      </c>
      <c r="B172" s="147" t="s">
        <v>337</v>
      </c>
      <c r="C172" s="148">
        <v>1</v>
      </c>
      <c r="D172" s="150">
        <v>2</v>
      </c>
      <c r="E172" s="150">
        <f>C172*Tabla14[[#This Row],[PRECIO UNITARIO]]</f>
        <v>2</v>
      </c>
      <c r="F172" s="150">
        <v>0</v>
      </c>
      <c r="G172" s="150">
        <v>2</v>
      </c>
      <c r="H172" s="150">
        <f t="shared" si="11"/>
        <v>2</v>
      </c>
      <c r="I172" s="150" t="str">
        <f t="shared" si="14"/>
        <v>CANCELADO</v>
      </c>
      <c r="J172" s="150">
        <f>Tabla14[[#This Row],[VALOR A PAGAR]]-Tabla14[[#This Row],[VALOR CANCELADO]]</f>
        <v>0</v>
      </c>
      <c r="K172" s="150">
        <f>Tabla14[[#This Row],[CANT.]]*2</f>
        <v>2</v>
      </c>
      <c r="L172" s="150">
        <f t="shared" si="13"/>
        <v>0</v>
      </c>
      <c r="M172" s="172"/>
    </row>
    <row r="173" spans="1:13" s="7" customFormat="1" ht="27.75" customHeight="1" x14ac:dyDescent="0.25">
      <c r="A173" s="146">
        <v>45491</v>
      </c>
      <c r="B173" s="147" t="s">
        <v>338</v>
      </c>
      <c r="C173" s="148">
        <v>5</v>
      </c>
      <c r="D173" s="150">
        <v>6</v>
      </c>
      <c r="E173" s="150">
        <f>C173*Tabla14[[#This Row],[PRECIO UNITARIO]]</f>
        <v>30</v>
      </c>
      <c r="F173" s="150">
        <v>0</v>
      </c>
      <c r="G173" s="150">
        <v>30</v>
      </c>
      <c r="H173" s="150">
        <f t="shared" si="11"/>
        <v>30</v>
      </c>
      <c r="I173" s="150" t="str">
        <f t="shared" si="14"/>
        <v>CANCELADO</v>
      </c>
      <c r="J173" s="150">
        <f>Tabla14[[#This Row],[VALOR A PAGAR]]-Tabla14[[#This Row],[VALOR CANCELADO]]</f>
        <v>0</v>
      </c>
      <c r="K173" s="150">
        <f>Tabla14[[#This Row],[CANT.]]*2</f>
        <v>10</v>
      </c>
      <c r="L173" s="150">
        <f t="shared" si="13"/>
        <v>20</v>
      </c>
      <c r="M173" s="172"/>
    </row>
    <row r="174" spans="1:13" s="7" customFormat="1" ht="27.75" customHeight="1" x14ac:dyDescent="0.25">
      <c r="A174" s="146">
        <v>45491</v>
      </c>
      <c r="B174" s="147" t="s">
        <v>338</v>
      </c>
      <c r="C174" s="148">
        <v>1</v>
      </c>
      <c r="D174" s="150">
        <v>2</v>
      </c>
      <c r="E174" s="150">
        <f>C174*Tabla14[[#This Row],[PRECIO UNITARIO]]</f>
        <v>2</v>
      </c>
      <c r="F174" s="150">
        <v>0</v>
      </c>
      <c r="G174" s="150">
        <v>2</v>
      </c>
      <c r="H174" s="150">
        <f t="shared" si="11"/>
        <v>2</v>
      </c>
      <c r="I174" s="150" t="str">
        <f t="shared" si="14"/>
        <v>CANCELADO</v>
      </c>
      <c r="J174" s="150">
        <f>Tabla14[[#This Row],[VALOR A PAGAR]]-Tabla14[[#This Row],[VALOR CANCELADO]]</f>
        <v>0</v>
      </c>
      <c r="K174" s="150">
        <f>Tabla14[[#This Row],[CANT.]]*2</f>
        <v>2</v>
      </c>
      <c r="L174" s="150">
        <f t="shared" si="13"/>
        <v>0</v>
      </c>
      <c r="M174" s="172"/>
    </row>
    <row r="175" spans="1:13" s="7" customFormat="1" ht="27.75" customHeight="1" x14ac:dyDescent="0.25">
      <c r="A175" s="146">
        <v>45491</v>
      </c>
      <c r="B175" s="147" t="s">
        <v>411</v>
      </c>
      <c r="C175" s="148">
        <v>1</v>
      </c>
      <c r="D175" s="150">
        <v>6</v>
      </c>
      <c r="E175" s="150">
        <f>C175*Tabla14[[#This Row],[PRECIO UNITARIO]]</f>
        <v>6</v>
      </c>
      <c r="F175" s="150">
        <v>0</v>
      </c>
      <c r="G175" s="150">
        <v>6</v>
      </c>
      <c r="H175" s="150">
        <f t="shared" si="11"/>
        <v>6</v>
      </c>
      <c r="I175" s="150" t="str">
        <f t="shared" si="14"/>
        <v>CANCELADO</v>
      </c>
      <c r="J175" s="150">
        <f>Tabla14[[#This Row],[VALOR A PAGAR]]-Tabla14[[#This Row],[VALOR CANCELADO]]</f>
        <v>0</v>
      </c>
      <c r="K175" s="150">
        <f>Tabla14[[#This Row],[CANT.]]*2</f>
        <v>2</v>
      </c>
      <c r="L175" s="150">
        <f t="shared" si="13"/>
        <v>4</v>
      </c>
      <c r="M175" s="172"/>
    </row>
    <row r="176" spans="1:13" s="7" customFormat="1" ht="27.75" customHeight="1" x14ac:dyDescent="0.25">
      <c r="A176" s="146">
        <v>45491</v>
      </c>
      <c r="B176" s="147" t="s">
        <v>351</v>
      </c>
      <c r="C176" s="148">
        <v>2</v>
      </c>
      <c r="D176" s="150">
        <v>6</v>
      </c>
      <c r="E176" s="150">
        <f>C176*Tabla14[[#This Row],[PRECIO UNITARIO]]</f>
        <v>12</v>
      </c>
      <c r="F176" s="150">
        <v>0</v>
      </c>
      <c r="G176" s="150">
        <v>0</v>
      </c>
      <c r="H176" s="150">
        <f t="shared" si="11"/>
        <v>0</v>
      </c>
      <c r="I176" s="150" t="s">
        <v>408</v>
      </c>
      <c r="J176" s="150">
        <f>Tabla14[[#This Row],[VALOR A PAGAR]]-Tabla14[[#This Row],[VALOR CANCELADO]]</f>
        <v>12</v>
      </c>
      <c r="K176" s="150">
        <f>Tabla14[[#This Row],[CANT.]]*2</f>
        <v>4</v>
      </c>
      <c r="L176" s="150">
        <f t="shared" ref="L176:L215" si="15">E176-K176</f>
        <v>8</v>
      </c>
      <c r="M176" s="167" t="s">
        <v>642</v>
      </c>
    </row>
    <row r="177" spans="1:13" s="7" customFormat="1" ht="27.75" customHeight="1" x14ac:dyDescent="0.25">
      <c r="A177" s="146">
        <v>45491</v>
      </c>
      <c r="B177" s="147" t="s">
        <v>355</v>
      </c>
      <c r="C177" s="148">
        <v>1</v>
      </c>
      <c r="D177" s="150">
        <v>6</v>
      </c>
      <c r="E177" s="150">
        <f>C177*Tabla14[[#This Row],[PRECIO UNITARIO]]</f>
        <v>6</v>
      </c>
      <c r="F177" s="150">
        <v>0</v>
      </c>
      <c r="G177" s="150">
        <v>6</v>
      </c>
      <c r="H177" s="150">
        <f t="shared" si="11"/>
        <v>6</v>
      </c>
      <c r="I177" s="150" t="str">
        <f>IF((E177=H177),"CANCELADO","SALDO PENDIENTE")</f>
        <v>CANCELADO</v>
      </c>
      <c r="J177" s="150">
        <f>Tabla14[[#This Row],[VALOR A PAGAR]]-Tabla14[[#This Row],[VALOR CANCELADO]]</f>
        <v>0</v>
      </c>
      <c r="K177" s="150">
        <f>Tabla14[[#This Row],[CANT.]]*2</f>
        <v>2</v>
      </c>
      <c r="L177" s="150">
        <f t="shared" si="15"/>
        <v>4</v>
      </c>
      <c r="M177" s="169"/>
    </row>
    <row r="178" spans="1:13" s="7" customFormat="1" ht="27.75" customHeight="1" x14ac:dyDescent="0.25">
      <c r="A178" s="146">
        <v>45491</v>
      </c>
      <c r="B178" s="147" t="s">
        <v>143</v>
      </c>
      <c r="C178" s="148">
        <v>3</v>
      </c>
      <c r="D178" s="150">
        <v>6</v>
      </c>
      <c r="E178" s="150">
        <f>C178*Tabla14[[#This Row],[PRECIO UNITARIO]]</f>
        <v>18</v>
      </c>
      <c r="F178" s="150">
        <v>0</v>
      </c>
      <c r="G178" s="150">
        <v>18</v>
      </c>
      <c r="H178" s="150">
        <f t="shared" si="11"/>
        <v>18</v>
      </c>
      <c r="I178" s="150" t="str">
        <f>IF((E178=H178),"CANCELADO","SALDO PENDIENTE")</f>
        <v>CANCELADO</v>
      </c>
      <c r="J178" s="150">
        <f>Tabla14[[#This Row],[VALOR A PAGAR]]-Tabla14[[#This Row],[VALOR CANCELADO]]</f>
        <v>0</v>
      </c>
      <c r="K178" s="150">
        <f>Tabla14[[#This Row],[CANT.]]*2</f>
        <v>6</v>
      </c>
      <c r="L178" s="150">
        <f t="shared" si="15"/>
        <v>12</v>
      </c>
      <c r="M178" s="172"/>
    </row>
    <row r="179" spans="1:13" s="7" customFormat="1" ht="27.75" customHeight="1" x14ac:dyDescent="0.25">
      <c r="A179" s="146">
        <v>45491</v>
      </c>
      <c r="B179" s="147" t="s">
        <v>384</v>
      </c>
      <c r="C179" s="148">
        <v>29</v>
      </c>
      <c r="D179" s="150">
        <v>6</v>
      </c>
      <c r="E179" s="150">
        <f>C179*Tabla14[[#This Row],[PRECIO UNITARIO]]</f>
        <v>174</v>
      </c>
      <c r="F179" s="150">
        <v>0</v>
      </c>
      <c r="G179" s="150">
        <v>174</v>
      </c>
      <c r="H179" s="150">
        <f t="shared" si="11"/>
        <v>174</v>
      </c>
      <c r="I179" s="150" t="s">
        <v>490</v>
      </c>
      <c r="J179" s="150">
        <f>Tabla14[[#This Row],[VALOR A PAGAR]]-Tabla14[[#This Row],[VALOR CANCELADO]]</f>
        <v>0</v>
      </c>
      <c r="K179" s="150">
        <f>Tabla14[[#This Row],[CANT.]]*2</f>
        <v>58</v>
      </c>
      <c r="L179" s="150">
        <f t="shared" si="15"/>
        <v>116</v>
      </c>
      <c r="M179" s="171"/>
    </row>
    <row r="180" spans="1:13" s="7" customFormat="1" ht="27.75" customHeight="1" x14ac:dyDescent="0.25">
      <c r="A180" s="146">
        <v>45491</v>
      </c>
      <c r="B180" s="147" t="s">
        <v>414</v>
      </c>
      <c r="C180" s="148">
        <v>1</v>
      </c>
      <c r="D180" s="150">
        <v>6</v>
      </c>
      <c r="E180" s="150">
        <f>C180*Tabla14[[#This Row],[PRECIO UNITARIO]]</f>
        <v>6</v>
      </c>
      <c r="F180" s="150">
        <v>0</v>
      </c>
      <c r="G180" s="150">
        <v>6</v>
      </c>
      <c r="H180" s="150">
        <f t="shared" si="11"/>
        <v>6</v>
      </c>
      <c r="I180" s="150" t="s">
        <v>490</v>
      </c>
      <c r="J180" s="150">
        <f>Tabla14[[#This Row],[VALOR A PAGAR]]-Tabla14[[#This Row],[VALOR CANCELADO]]</f>
        <v>0</v>
      </c>
      <c r="K180" s="150">
        <f>Tabla14[[#This Row],[CANT.]]*2</f>
        <v>2</v>
      </c>
      <c r="L180" s="150">
        <f t="shared" si="15"/>
        <v>4</v>
      </c>
      <c r="M180" s="171"/>
    </row>
    <row r="181" spans="1:13" s="7" customFormat="1" ht="27.75" customHeight="1" x14ac:dyDescent="0.25">
      <c r="A181" s="146">
        <v>45491</v>
      </c>
      <c r="B181" s="147" t="s">
        <v>353</v>
      </c>
      <c r="C181" s="148">
        <v>4</v>
      </c>
      <c r="D181" s="150">
        <v>6</v>
      </c>
      <c r="E181" s="150">
        <f>C181*Tabla14[[#This Row],[PRECIO UNITARIO]]</f>
        <v>24</v>
      </c>
      <c r="F181" s="150">
        <v>0</v>
      </c>
      <c r="G181" s="150">
        <v>24</v>
      </c>
      <c r="H181" s="150">
        <f t="shared" si="11"/>
        <v>24</v>
      </c>
      <c r="I181" s="150" t="str">
        <f t="shared" ref="I181:I193" si="16">IF((E181=H181),"CANCELADO","SALDO PENDIENTE")</f>
        <v>CANCELADO</v>
      </c>
      <c r="J181" s="150">
        <f>Tabla14[[#This Row],[VALOR A PAGAR]]-Tabla14[[#This Row],[VALOR CANCELADO]]</f>
        <v>0</v>
      </c>
      <c r="K181" s="150">
        <f>Tabla14[[#This Row],[CANT.]]*2</f>
        <v>8</v>
      </c>
      <c r="L181" s="150">
        <f t="shared" si="15"/>
        <v>16</v>
      </c>
      <c r="M181" s="169"/>
    </row>
    <row r="182" spans="1:13" s="7" customFormat="1" ht="27.75" customHeight="1" x14ac:dyDescent="0.25">
      <c r="A182" s="146">
        <v>45491</v>
      </c>
      <c r="B182" s="147" t="s">
        <v>415</v>
      </c>
      <c r="C182" s="148">
        <v>1</v>
      </c>
      <c r="D182" s="150">
        <v>6</v>
      </c>
      <c r="E182" s="150">
        <f>C182*Tabla14[[#This Row],[PRECIO UNITARIO]]</f>
        <v>6</v>
      </c>
      <c r="F182" s="150">
        <v>0</v>
      </c>
      <c r="G182" s="150">
        <v>6</v>
      </c>
      <c r="H182" s="150">
        <f t="shared" si="11"/>
        <v>6</v>
      </c>
      <c r="I182" s="150" t="str">
        <f t="shared" si="16"/>
        <v>CANCELADO</v>
      </c>
      <c r="J182" s="150">
        <f>Tabla14[[#This Row],[VALOR A PAGAR]]-Tabla14[[#This Row],[VALOR CANCELADO]]</f>
        <v>0</v>
      </c>
      <c r="K182" s="150">
        <f>Tabla14[[#This Row],[CANT.]]*2</f>
        <v>2</v>
      </c>
      <c r="L182" s="150">
        <f t="shared" si="15"/>
        <v>4</v>
      </c>
      <c r="M182" s="172"/>
    </row>
    <row r="183" spans="1:13" s="7" customFormat="1" ht="27.75" customHeight="1" x14ac:dyDescent="0.25">
      <c r="A183" s="146">
        <v>45491</v>
      </c>
      <c r="B183" s="147" t="s">
        <v>416</v>
      </c>
      <c r="C183" s="148">
        <v>9</v>
      </c>
      <c r="D183" s="150">
        <v>6</v>
      </c>
      <c r="E183" s="150">
        <f>C183*Tabla14[[#This Row],[PRECIO UNITARIO]]</f>
        <v>54</v>
      </c>
      <c r="F183" s="150">
        <v>0</v>
      </c>
      <c r="G183" s="150">
        <v>0</v>
      </c>
      <c r="H183" s="150">
        <f t="shared" si="11"/>
        <v>0</v>
      </c>
      <c r="I183" s="150" t="str">
        <f t="shared" si="16"/>
        <v>SALDO PENDIENTE</v>
      </c>
      <c r="J183" s="150">
        <f>Tabla14[[#This Row],[VALOR A PAGAR]]-Tabla14[[#This Row],[VALOR CANCELADO]]</f>
        <v>54</v>
      </c>
      <c r="K183" s="150">
        <f>Tabla14[[#This Row],[CANT.]]*2</f>
        <v>18</v>
      </c>
      <c r="L183" s="150">
        <f t="shared" si="15"/>
        <v>36</v>
      </c>
      <c r="M183" s="170"/>
    </row>
    <row r="184" spans="1:13" s="7" customFormat="1" ht="27.75" customHeight="1" x14ac:dyDescent="0.25">
      <c r="A184" s="146">
        <v>45492</v>
      </c>
      <c r="B184" s="147" t="s">
        <v>413</v>
      </c>
      <c r="C184" s="148">
        <v>11</v>
      </c>
      <c r="D184" s="150">
        <v>6</v>
      </c>
      <c r="E184" s="150">
        <f>C184*Tabla14[[#This Row],[PRECIO UNITARIO]]</f>
        <v>66</v>
      </c>
      <c r="F184" s="150">
        <v>0</v>
      </c>
      <c r="G184" s="150">
        <v>66</v>
      </c>
      <c r="H184" s="150">
        <f t="shared" si="11"/>
        <v>66</v>
      </c>
      <c r="I184" s="150" t="str">
        <f t="shared" si="16"/>
        <v>CANCELADO</v>
      </c>
      <c r="J184" s="150">
        <f>Tabla14[[#This Row],[VALOR A PAGAR]]-Tabla14[[#This Row],[VALOR CANCELADO]]</f>
        <v>0</v>
      </c>
      <c r="K184" s="150">
        <f>Tabla14[[#This Row],[CANT.]]*2</f>
        <v>22</v>
      </c>
      <c r="L184" s="150">
        <f t="shared" si="15"/>
        <v>44</v>
      </c>
      <c r="M184" s="172"/>
    </row>
    <row r="185" spans="1:13" s="7" customFormat="1" ht="27.75" customHeight="1" x14ac:dyDescent="0.25">
      <c r="A185" s="146">
        <v>45496</v>
      </c>
      <c r="B185" s="147" t="s">
        <v>412</v>
      </c>
      <c r="C185" s="148">
        <v>16</v>
      </c>
      <c r="D185" s="150">
        <v>6</v>
      </c>
      <c r="E185" s="150">
        <f>C185*Tabla14[[#This Row],[PRECIO UNITARIO]]</f>
        <v>96</v>
      </c>
      <c r="F185" s="150">
        <v>0</v>
      </c>
      <c r="G185" s="150">
        <v>96</v>
      </c>
      <c r="H185" s="150">
        <f t="shared" si="11"/>
        <v>96</v>
      </c>
      <c r="I185" s="150" t="str">
        <f t="shared" si="16"/>
        <v>CANCELADO</v>
      </c>
      <c r="J185" s="150">
        <f>Tabla14[[#This Row],[VALOR A PAGAR]]-Tabla14[[#This Row],[VALOR CANCELADO]]</f>
        <v>0</v>
      </c>
      <c r="K185" s="150">
        <f>Tabla14[[#This Row],[CANT.]]*2</f>
        <v>32</v>
      </c>
      <c r="L185" s="150">
        <f t="shared" si="15"/>
        <v>64</v>
      </c>
      <c r="M185" s="172"/>
    </row>
    <row r="186" spans="1:13" s="7" customFormat="1" ht="27.75" customHeight="1" x14ac:dyDescent="0.25">
      <c r="A186" s="146">
        <v>45496</v>
      </c>
      <c r="B186" s="147" t="s">
        <v>370</v>
      </c>
      <c r="C186" s="148">
        <v>8</v>
      </c>
      <c r="D186" s="150">
        <v>6</v>
      </c>
      <c r="E186" s="150">
        <f>C186*Tabla14[[#This Row],[PRECIO UNITARIO]]</f>
        <v>48</v>
      </c>
      <c r="F186" s="150">
        <v>0</v>
      </c>
      <c r="G186" s="150">
        <v>48</v>
      </c>
      <c r="H186" s="150">
        <f t="shared" si="11"/>
        <v>48</v>
      </c>
      <c r="I186" s="150" t="str">
        <f t="shared" si="16"/>
        <v>CANCELADO</v>
      </c>
      <c r="J186" s="150">
        <f>Tabla14[[#This Row],[VALOR A PAGAR]]-Tabla14[[#This Row],[VALOR CANCELADO]]</f>
        <v>0</v>
      </c>
      <c r="K186" s="150">
        <f>Tabla14[[#This Row],[CANT.]]*2</f>
        <v>16</v>
      </c>
      <c r="L186" s="150">
        <f t="shared" si="15"/>
        <v>32</v>
      </c>
      <c r="M186" s="172"/>
    </row>
    <row r="187" spans="1:13" s="7" customFormat="1" ht="27.75" customHeight="1" x14ac:dyDescent="0.25">
      <c r="A187" s="146">
        <v>45496</v>
      </c>
      <c r="B187" s="147" t="s">
        <v>341</v>
      </c>
      <c r="C187" s="148">
        <v>2</v>
      </c>
      <c r="D187" s="150">
        <v>6</v>
      </c>
      <c r="E187" s="150">
        <f>C187*Tabla14[[#This Row],[PRECIO UNITARIO]]</f>
        <v>12</v>
      </c>
      <c r="F187" s="150">
        <v>0</v>
      </c>
      <c r="G187" s="150">
        <v>12</v>
      </c>
      <c r="H187" s="150">
        <f t="shared" si="11"/>
        <v>12</v>
      </c>
      <c r="I187" s="150" t="str">
        <f t="shared" si="16"/>
        <v>CANCELADO</v>
      </c>
      <c r="J187" s="150">
        <f>Tabla14[[#This Row],[VALOR A PAGAR]]-Tabla14[[#This Row],[VALOR CANCELADO]]</f>
        <v>0</v>
      </c>
      <c r="K187" s="150">
        <f>Tabla14[[#This Row],[CANT.]]*2</f>
        <v>4</v>
      </c>
      <c r="L187" s="150">
        <f t="shared" si="15"/>
        <v>8</v>
      </c>
      <c r="M187" s="172"/>
    </row>
    <row r="188" spans="1:13" s="7" customFormat="1" ht="27.75" customHeight="1" x14ac:dyDescent="0.25">
      <c r="A188" s="146">
        <v>45496</v>
      </c>
      <c r="B188" s="147" t="s">
        <v>401</v>
      </c>
      <c r="C188" s="148">
        <v>1</v>
      </c>
      <c r="D188" s="150">
        <v>6</v>
      </c>
      <c r="E188" s="150">
        <f>C188*Tabla14[[#This Row],[PRECIO UNITARIO]]</f>
        <v>6</v>
      </c>
      <c r="F188" s="150">
        <v>0</v>
      </c>
      <c r="G188" s="150">
        <v>6</v>
      </c>
      <c r="H188" s="150">
        <f t="shared" si="11"/>
        <v>6</v>
      </c>
      <c r="I188" s="150" t="str">
        <f t="shared" si="16"/>
        <v>CANCELADO</v>
      </c>
      <c r="J188" s="150">
        <f>Tabla14[[#This Row],[VALOR A PAGAR]]-Tabla14[[#This Row],[VALOR CANCELADO]]</f>
        <v>0</v>
      </c>
      <c r="K188" s="150">
        <f>Tabla14[[#This Row],[CANT.]]*2</f>
        <v>2</v>
      </c>
      <c r="L188" s="150">
        <f t="shared" si="15"/>
        <v>4</v>
      </c>
      <c r="M188" s="172"/>
    </row>
    <row r="189" spans="1:13" s="7" customFormat="1" ht="27.75" customHeight="1" x14ac:dyDescent="0.25">
      <c r="A189" s="146">
        <v>45499</v>
      </c>
      <c r="B189" s="147" t="s">
        <v>402</v>
      </c>
      <c r="C189" s="148">
        <v>1</v>
      </c>
      <c r="D189" s="150">
        <v>6</v>
      </c>
      <c r="E189" s="150">
        <f>C189*Tabla14[[#This Row],[PRECIO UNITARIO]]</f>
        <v>6</v>
      </c>
      <c r="F189" s="150">
        <v>0</v>
      </c>
      <c r="G189" s="150">
        <v>6</v>
      </c>
      <c r="H189" s="150">
        <f t="shared" si="11"/>
        <v>6</v>
      </c>
      <c r="I189" s="150" t="str">
        <f t="shared" si="16"/>
        <v>CANCELADO</v>
      </c>
      <c r="J189" s="150">
        <f>Tabla14[[#This Row],[VALOR A PAGAR]]-Tabla14[[#This Row],[VALOR CANCELADO]]</f>
        <v>0</v>
      </c>
      <c r="K189" s="150">
        <f>Tabla14[[#This Row],[CANT.]]*2</f>
        <v>2</v>
      </c>
      <c r="L189" s="150">
        <f t="shared" si="15"/>
        <v>4</v>
      </c>
      <c r="M189" s="172"/>
    </row>
    <row r="190" spans="1:13" s="7" customFormat="1" ht="27.75" customHeight="1" x14ac:dyDescent="0.25">
      <c r="A190" s="146">
        <v>45503</v>
      </c>
      <c r="B190" s="147" t="s">
        <v>586</v>
      </c>
      <c r="C190" s="148">
        <v>15</v>
      </c>
      <c r="D190" s="150">
        <v>6</v>
      </c>
      <c r="E190" s="150">
        <f>C190*Tabla14[[#This Row],[PRECIO UNITARIO]]</f>
        <v>90</v>
      </c>
      <c r="F190" s="150">
        <v>90</v>
      </c>
      <c r="G190" s="150">
        <v>0</v>
      </c>
      <c r="H190" s="150">
        <f>F190+G190</f>
        <v>90</v>
      </c>
      <c r="I190" s="150" t="str">
        <f t="shared" si="16"/>
        <v>CANCELADO</v>
      </c>
      <c r="J190" s="150">
        <f>Tabla14[[#This Row],[VALOR A PAGAR]]-Tabla14[[#This Row],[VALOR CANCELADO]]</f>
        <v>0</v>
      </c>
      <c r="K190" s="150">
        <f>Tabla14[[#This Row],[CANT.]]*2</f>
        <v>30</v>
      </c>
      <c r="L190" s="150">
        <f>E190-K190</f>
        <v>60</v>
      </c>
      <c r="M190" s="172"/>
    </row>
    <row r="191" spans="1:13" s="7" customFormat="1" ht="27.75" customHeight="1" x14ac:dyDescent="0.25">
      <c r="A191" s="146">
        <v>45504</v>
      </c>
      <c r="B191" s="147" t="s">
        <v>346</v>
      </c>
      <c r="C191" s="148">
        <v>1</v>
      </c>
      <c r="D191" s="150">
        <v>6</v>
      </c>
      <c r="E191" s="150">
        <f>C191*Tabla14[[#This Row],[PRECIO UNITARIO]]</f>
        <v>6</v>
      </c>
      <c r="F191" s="150">
        <v>0</v>
      </c>
      <c r="G191" s="150">
        <v>6</v>
      </c>
      <c r="H191" s="150">
        <f t="shared" si="11"/>
        <v>6</v>
      </c>
      <c r="I191" s="150" t="str">
        <f t="shared" si="16"/>
        <v>CANCELADO</v>
      </c>
      <c r="J191" s="150">
        <f>Tabla14[[#This Row],[VALOR A PAGAR]]-Tabla14[[#This Row],[VALOR CANCELADO]]</f>
        <v>0</v>
      </c>
      <c r="K191" s="150">
        <f>Tabla14[[#This Row],[CANT.]]*2</f>
        <v>2</v>
      </c>
      <c r="L191" s="150">
        <f t="shared" si="15"/>
        <v>4</v>
      </c>
      <c r="M191" s="172"/>
    </row>
    <row r="192" spans="1:13" s="7" customFormat="1" ht="27.75" customHeight="1" x14ac:dyDescent="0.25">
      <c r="A192" s="146">
        <v>45504</v>
      </c>
      <c r="B192" s="147" t="s">
        <v>359</v>
      </c>
      <c r="C192" s="148">
        <v>5</v>
      </c>
      <c r="D192" s="150">
        <v>6</v>
      </c>
      <c r="E192" s="150">
        <f>C192*Tabla14[[#This Row],[PRECIO UNITARIO]]</f>
        <v>30</v>
      </c>
      <c r="F192" s="150">
        <v>0</v>
      </c>
      <c r="G192" s="150">
        <v>30</v>
      </c>
      <c r="H192" s="150">
        <f t="shared" si="11"/>
        <v>30</v>
      </c>
      <c r="I192" s="150" t="str">
        <f t="shared" si="16"/>
        <v>CANCELADO</v>
      </c>
      <c r="J192" s="150">
        <f>Tabla14[[#This Row],[VALOR A PAGAR]]-Tabla14[[#This Row],[VALOR CANCELADO]]</f>
        <v>0</v>
      </c>
      <c r="K192" s="150">
        <f>Tabla14[[#This Row],[CANT.]]*2</f>
        <v>10</v>
      </c>
      <c r="L192" s="150">
        <f t="shared" si="15"/>
        <v>20</v>
      </c>
      <c r="M192" s="172"/>
    </row>
    <row r="193" spans="1:13" s="7" customFormat="1" ht="27.75" customHeight="1" x14ac:dyDescent="0.25">
      <c r="A193" s="146">
        <v>45504</v>
      </c>
      <c r="B193" s="147" t="s">
        <v>351</v>
      </c>
      <c r="C193" s="148">
        <v>7</v>
      </c>
      <c r="D193" s="150">
        <v>6</v>
      </c>
      <c r="E193" s="150">
        <f>C193*Tabla14[[#This Row],[PRECIO UNITARIO]]</f>
        <v>42</v>
      </c>
      <c r="F193" s="150">
        <v>41</v>
      </c>
      <c r="G193" s="150">
        <v>1</v>
      </c>
      <c r="H193" s="150">
        <f t="shared" si="11"/>
        <v>42</v>
      </c>
      <c r="I193" s="150" t="str">
        <f t="shared" si="16"/>
        <v>CANCELADO</v>
      </c>
      <c r="J193" s="150">
        <f>Tabla14[[#This Row],[VALOR A PAGAR]]-Tabla14[[#This Row],[VALOR CANCELADO]]</f>
        <v>0</v>
      </c>
      <c r="K193" s="150">
        <f>Tabla14[[#This Row],[CANT.]]*2</f>
        <v>14</v>
      </c>
      <c r="L193" s="150">
        <f t="shared" si="15"/>
        <v>28</v>
      </c>
      <c r="M193" s="175" t="s">
        <v>645</v>
      </c>
    </row>
    <row r="194" spans="1:13" s="7" customFormat="1" ht="27.75" customHeight="1" x14ac:dyDescent="0.25">
      <c r="A194" s="158">
        <v>45509</v>
      </c>
      <c r="B194" s="30" t="s">
        <v>587</v>
      </c>
      <c r="C194" s="148">
        <v>26</v>
      </c>
      <c r="D194" s="149">
        <v>6</v>
      </c>
      <c r="E194" s="150">
        <f>C194*Tabla14[[#This Row],[PRECIO UNITARIO]]</f>
        <v>156</v>
      </c>
      <c r="F194" s="149">
        <v>0</v>
      </c>
      <c r="G194" s="150">
        <v>156</v>
      </c>
      <c r="H194" s="150">
        <f>F194+G194</f>
        <v>156</v>
      </c>
      <c r="I194" s="150" t="str">
        <f t="shared" ref="I194:I203" si="17">IF((E194=H194),"CANCELADO","SALDO PENDIENTE")</f>
        <v>CANCELADO</v>
      </c>
      <c r="J194" s="150">
        <f>Tabla14[[#This Row],[VALOR A PAGAR]]-Tabla14[[#This Row],[VALOR CANCELADO]]</f>
        <v>0</v>
      </c>
      <c r="K194" s="150">
        <f>Tabla14[[#This Row],[CANT.]]*2</f>
        <v>52</v>
      </c>
      <c r="L194" s="150">
        <f t="shared" ref="L194:L203" si="18">E194-K194</f>
        <v>104</v>
      </c>
      <c r="M194" s="172"/>
    </row>
    <row r="195" spans="1:13" s="7" customFormat="1" ht="27.75" customHeight="1" x14ac:dyDescent="0.25">
      <c r="A195" s="146">
        <v>45510</v>
      </c>
      <c r="B195" s="30" t="s">
        <v>347</v>
      </c>
      <c r="C195" s="148">
        <v>1</v>
      </c>
      <c r="D195" s="149">
        <v>2</v>
      </c>
      <c r="E195" s="150">
        <f>C195*Tabla14[[#This Row],[PRECIO UNITARIO]]</f>
        <v>2</v>
      </c>
      <c r="F195" s="149">
        <v>2</v>
      </c>
      <c r="G195" s="150">
        <v>0</v>
      </c>
      <c r="H195" s="150">
        <f>F195+G195</f>
        <v>2</v>
      </c>
      <c r="I195" s="150" t="str">
        <f t="shared" si="17"/>
        <v>CANCELADO</v>
      </c>
      <c r="J195" s="150">
        <f>Tabla14[[#This Row],[VALOR A PAGAR]]-Tabla14[[#This Row],[VALOR CANCELADO]]</f>
        <v>0</v>
      </c>
      <c r="K195" s="150">
        <f>Tabla14[[#This Row],[CANT.]]*2</f>
        <v>2</v>
      </c>
      <c r="L195" s="150">
        <f t="shared" si="18"/>
        <v>0</v>
      </c>
      <c r="M195" s="171" t="s">
        <v>335</v>
      </c>
    </row>
    <row r="196" spans="1:13" s="7" customFormat="1" ht="27.75" customHeight="1" x14ac:dyDescent="0.25">
      <c r="A196" s="146">
        <v>45510</v>
      </c>
      <c r="B196" s="30" t="s">
        <v>347</v>
      </c>
      <c r="C196" s="30">
        <v>2</v>
      </c>
      <c r="D196" s="149">
        <v>6</v>
      </c>
      <c r="E196" s="150">
        <f>C196*Tabla14[[#This Row],[PRECIO UNITARIO]]</f>
        <v>12</v>
      </c>
      <c r="F196" s="149">
        <v>0</v>
      </c>
      <c r="G196" s="150">
        <v>12</v>
      </c>
      <c r="H196" s="150">
        <f t="shared" ref="H196:H215" si="19">F196+G196</f>
        <v>12</v>
      </c>
      <c r="I196" s="150" t="str">
        <f t="shared" si="17"/>
        <v>CANCELADO</v>
      </c>
      <c r="J196" s="150">
        <f>Tabla14[[#This Row],[VALOR A PAGAR]]-Tabla14[[#This Row],[VALOR CANCELADO]]</f>
        <v>0</v>
      </c>
      <c r="K196" s="150">
        <f>Tabla14[[#This Row],[CANT.]]*2</f>
        <v>4</v>
      </c>
      <c r="L196" s="150">
        <f t="shared" si="18"/>
        <v>8</v>
      </c>
      <c r="M196" s="172"/>
    </row>
    <row r="197" spans="1:13" s="7" customFormat="1" ht="27.75" customHeight="1" x14ac:dyDescent="0.25">
      <c r="A197" s="146">
        <v>45510</v>
      </c>
      <c r="B197" s="30" t="s">
        <v>588</v>
      </c>
      <c r="C197" s="30">
        <v>2</v>
      </c>
      <c r="D197" s="149">
        <v>6</v>
      </c>
      <c r="E197" s="150">
        <f>C197*Tabla14[[#This Row],[PRECIO UNITARIO]]</f>
        <v>12</v>
      </c>
      <c r="F197" s="149">
        <v>0</v>
      </c>
      <c r="G197" s="150">
        <v>12</v>
      </c>
      <c r="H197" s="150">
        <f t="shared" si="19"/>
        <v>12</v>
      </c>
      <c r="I197" s="150" t="str">
        <f t="shared" si="17"/>
        <v>CANCELADO</v>
      </c>
      <c r="J197" s="150">
        <f>Tabla14[[#This Row],[VALOR A PAGAR]]-Tabla14[[#This Row],[VALOR CANCELADO]]</f>
        <v>0</v>
      </c>
      <c r="K197" s="150">
        <f>Tabla14[[#This Row],[CANT.]]*2</f>
        <v>4</v>
      </c>
      <c r="L197" s="150">
        <f t="shared" si="18"/>
        <v>8</v>
      </c>
      <c r="M197" s="172"/>
    </row>
    <row r="198" spans="1:13" s="7" customFormat="1" ht="27.75" customHeight="1" x14ac:dyDescent="0.25">
      <c r="A198" s="146">
        <v>45511</v>
      </c>
      <c r="B198" s="30" t="s">
        <v>350</v>
      </c>
      <c r="C198" s="30">
        <v>1</v>
      </c>
      <c r="D198" s="149">
        <v>6</v>
      </c>
      <c r="E198" s="150">
        <f>C198*Tabla14[[#This Row],[PRECIO UNITARIO]]</f>
        <v>6</v>
      </c>
      <c r="F198" s="149">
        <v>0</v>
      </c>
      <c r="G198" s="150">
        <v>6</v>
      </c>
      <c r="H198" s="149">
        <f t="shared" si="19"/>
        <v>6</v>
      </c>
      <c r="I198" s="150" t="str">
        <f t="shared" si="17"/>
        <v>CANCELADO</v>
      </c>
      <c r="J198" s="150">
        <f>Tabla14[[#This Row],[VALOR A PAGAR]]-Tabla14[[#This Row],[VALOR CANCELADO]]</f>
        <v>0</v>
      </c>
      <c r="K198" s="150">
        <f>Tabla14[[#This Row],[CANT.]]*2</f>
        <v>2</v>
      </c>
      <c r="L198" s="150">
        <f t="shared" si="18"/>
        <v>4</v>
      </c>
      <c r="M198" s="172"/>
    </row>
    <row r="199" spans="1:13" s="7" customFormat="1" ht="27.75" customHeight="1" x14ac:dyDescent="0.25">
      <c r="A199" s="146">
        <v>45511</v>
      </c>
      <c r="B199" s="30" t="s">
        <v>390</v>
      </c>
      <c r="C199" s="30">
        <v>2</v>
      </c>
      <c r="D199" s="149">
        <v>6</v>
      </c>
      <c r="E199" s="150">
        <f>C199*Tabla14[[#This Row],[PRECIO UNITARIO]]</f>
        <v>12</v>
      </c>
      <c r="F199" s="149">
        <v>4</v>
      </c>
      <c r="G199" s="150">
        <v>0</v>
      </c>
      <c r="H199" s="150">
        <f t="shared" si="19"/>
        <v>4</v>
      </c>
      <c r="I199" s="150" t="s">
        <v>491</v>
      </c>
      <c r="J199" s="150">
        <f>Tabla14[[#This Row],[VALOR A PAGAR]]-Tabla14[[#This Row],[VALOR CANCELADO]]</f>
        <v>8</v>
      </c>
      <c r="K199" s="150">
        <f>Tabla14[[#This Row],[CANT.]]*2</f>
        <v>4</v>
      </c>
      <c r="L199" s="150">
        <f t="shared" si="18"/>
        <v>8</v>
      </c>
      <c r="M199" s="167" t="s">
        <v>636</v>
      </c>
    </row>
    <row r="200" spans="1:13" s="7" customFormat="1" ht="27.75" customHeight="1" x14ac:dyDescent="0.25">
      <c r="A200" s="146">
        <v>45512</v>
      </c>
      <c r="B200" s="147" t="s">
        <v>355</v>
      </c>
      <c r="C200" s="148">
        <v>19</v>
      </c>
      <c r="D200" s="149">
        <v>6</v>
      </c>
      <c r="E200" s="150">
        <f>C200*Tabla14[[#This Row],[PRECIO UNITARIO]]</f>
        <v>114</v>
      </c>
      <c r="F200" s="149">
        <v>0</v>
      </c>
      <c r="G200" s="150">
        <v>114</v>
      </c>
      <c r="H200" s="150">
        <f t="shared" si="19"/>
        <v>114</v>
      </c>
      <c r="I200" s="150" t="str">
        <f t="shared" si="17"/>
        <v>CANCELADO</v>
      </c>
      <c r="J200" s="150">
        <f>Tabla14[[#This Row],[VALOR A PAGAR]]-Tabla14[[#This Row],[VALOR CANCELADO]]</f>
        <v>0</v>
      </c>
      <c r="K200" s="150">
        <f>Tabla14[[#This Row],[CANT.]]*2</f>
        <v>38</v>
      </c>
      <c r="L200" s="150">
        <f t="shared" si="18"/>
        <v>76</v>
      </c>
      <c r="M200" s="172"/>
    </row>
    <row r="201" spans="1:13" s="7" customFormat="1" ht="27.75" customHeight="1" x14ac:dyDescent="0.25">
      <c r="A201" s="146">
        <v>45516</v>
      </c>
      <c r="B201" s="147" t="s">
        <v>407</v>
      </c>
      <c r="C201" s="148">
        <v>3</v>
      </c>
      <c r="D201" s="149">
        <v>6</v>
      </c>
      <c r="E201" s="150">
        <f>C201*Tabla14[[#This Row],[PRECIO UNITARIO]]</f>
        <v>18</v>
      </c>
      <c r="F201" s="149">
        <v>0</v>
      </c>
      <c r="G201" s="150">
        <v>18</v>
      </c>
      <c r="H201" s="150">
        <f>F201+G201</f>
        <v>18</v>
      </c>
      <c r="I201" s="150" t="str">
        <f t="shared" si="17"/>
        <v>CANCELADO</v>
      </c>
      <c r="J201" s="150">
        <f>Tabla14[[#This Row],[VALOR A PAGAR]]-Tabla14[[#This Row],[VALOR CANCELADO]]</f>
        <v>0</v>
      </c>
      <c r="K201" s="150">
        <f>Tabla14[[#This Row],[CANT.]]*2</f>
        <v>6</v>
      </c>
      <c r="L201" s="150">
        <f t="shared" si="18"/>
        <v>12</v>
      </c>
      <c r="M201" s="172"/>
    </row>
    <row r="202" spans="1:13" s="7" customFormat="1" ht="27.75" customHeight="1" x14ac:dyDescent="0.25">
      <c r="A202" s="146">
        <v>45517</v>
      </c>
      <c r="B202" s="147" t="s">
        <v>589</v>
      </c>
      <c r="C202" s="148">
        <v>2</v>
      </c>
      <c r="D202" s="149">
        <v>6</v>
      </c>
      <c r="E202" s="150">
        <f>C202*Tabla14[[#This Row],[PRECIO UNITARIO]]</f>
        <v>12</v>
      </c>
      <c r="F202" s="149">
        <v>12</v>
      </c>
      <c r="G202" s="150">
        <v>0</v>
      </c>
      <c r="H202" s="150">
        <f>F202+G202</f>
        <v>12</v>
      </c>
      <c r="I202" s="150" t="str">
        <f t="shared" si="17"/>
        <v>CANCELADO</v>
      </c>
      <c r="J202" s="150">
        <f>Tabla14[[#This Row],[VALOR A PAGAR]]-Tabla14[[#This Row],[VALOR CANCELADO]]</f>
        <v>0</v>
      </c>
      <c r="K202" s="150">
        <f>Tabla14[[#This Row],[CANT.]]*2</f>
        <v>4</v>
      </c>
      <c r="L202" s="150">
        <f t="shared" si="18"/>
        <v>8</v>
      </c>
      <c r="M202" s="172"/>
    </row>
    <row r="203" spans="1:13" s="7" customFormat="1" ht="27.75" customHeight="1" x14ac:dyDescent="0.25">
      <c r="A203" s="146">
        <v>45518</v>
      </c>
      <c r="B203" s="147" t="s">
        <v>355</v>
      </c>
      <c r="C203" s="148">
        <v>1</v>
      </c>
      <c r="D203" s="149">
        <v>6</v>
      </c>
      <c r="E203" s="150">
        <f>C203*Tabla14[[#This Row],[PRECIO UNITARIO]]</f>
        <v>6</v>
      </c>
      <c r="F203" s="149">
        <v>0</v>
      </c>
      <c r="G203" s="150">
        <v>6</v>
      </c>
      <c r="H203" s="149">
        <f t="shared" si="19"/>
        <v>6</v>
      </c>
      <c r="I203" s="150" t="str">
        <f t="shared" si="17"/>
        <v>CANCELADO</v>
      </c>
      <c r="J203" s="150">
        <f>Tabla14[[#This Row],[VALOR A PAGAR]]-Tabla14[[#This Row],[VALOR CANCELADO]]</f>
        <v>0</v>
      </c>
      <c r="K203" s="150">
        <f>Tabla14[[#This Row],[CANT.]]*2</f>
        <v>2</v>
      </c>
      <c r="L203" s="150">
        <f t="shared" si="18"/>
        <v>4</v>
      </c>
      <c r="M203" s="172"/>
    </row>
    <row r="204" spans="1:13" s="7" customFormat="1" ht="27.75" customHeight="1" x14ac:dyDescent="0.25">
      <c r="A204" s="146">
        <v>45519</v>
      </c>
      <c r="B204" s="30" t="s">
        <v>368</v>
      </c>
      <c r="C204" s="30">
        <v>1</v>
      </c>
      <c r="D204" s="149">
        <v>2</v>
      </c>
      <c r="E204" s="150">
        <f>C204*Tabla14[[#This Row],[PRECIO UNITARIO]]</f>
        <v>2</v>
      </c>
      <c r="F204" s="149">
        <v>2</v>
      </c>
      <c r="G204" s="150">
        <v>0</v>
      </c>
      <c r="H204" s="149">
        <f t="shared" si="19"/>
        <v>2</v>
      </c>
      <c r="I204" s="150" t="str">
        <f t="shared" ref="I204:I212" si="20">IF((E204=H204),"CANCELADO","SALDO PENDIENTE")</f>
        <v>CANCELADO</v>
      </c>
      <c r="J204" s="150">
        <f>Tabla14[[#This Row],[VALOR A PAGAR]]-Tabla14[[#This Row],[VALOR CANCELADO]]</f>
        <v>0</v>
      </c>
      <c r="K204" s="150">
        <f>Tabla14[[#This Row],[CANT.]]*2</f>
        <v>2</v>
      </c>
      <c r="L204" s="150">
        <f t="shared" ref="L204:L212" si="21">E204-K204</f>
        <v>0</v>
      </c>
      <c r="M204" s="171" t="s">
        <v>335</v>
      </c>
    </row>
    <row r="205" spans="1:13" s="7" customFormat="1" ht="27.75" customHeight="1" x14ac:dyDescent="0.25">
      <c r="A205" s="146">
        <v>45519</v>
      </c>
      <c r="B205" s="30" t="s">
        <v>368</v>
      </c>
      <c r="C205" s="30">
        <v>2</v>
      </c>
      <c r="D205" s="149">
        <v>6</v>
      </c>
      <c r="E205" s="150">
        <f>C205*Tabla14[[#This Row],[PRECIO UNITARIO]]</f>
        <v>12</v>
      </c>
      <c r="F205" s="149">
        <v>4</v>
      </c>
      <c r="G205" s="150">
        <v>8</v>
      </c>
      <c r="H205" s="149">
        <f t="shared" si="19"/>
        <v>12</v>
      </c>
      <c r="I205" s="150" t="str">
        <f t="shared" si="20"/>
        <v>CANCELADO</v>
      </c>
      <c r="J205" s="150">
        <f>Tabla14[[#This Row],[VALOR A PAGAR]]-Tabla14[[#This Row],[VALOR CANCELADO]]</f>
        <v>0</v>
      </c>
      <c r="K205" s="150">
        <f>Tabla14[[#This Row],[CANT.]]*2</f>
        <v>4</v>
      </c>
      <c r="L205" s="150">
        <f t="shared" si="21"/>
        <v>8</v>
      </c>
      <c r="M205" s="172"/>
    </row>
    <row r="206" spans="1:13" s="7" customFormat="1" ht="27.75" customHeight="1" x14ac:dyDescent="0.25">
      <c r="A206" s="146">
        <v>45519</v>
      </c>
      <c r="B206" s="30" t="s">
        <v>368</v>
      </c>
      <c r="C206" s="30">
        <v>3</v>
      </c>
      <c r="D206" s="149">
        <v>6</v>
      </c>
      <c r="E206" s="150">
        <f>C206*Tabla14[[#This Row],[PRECIO UNITARIO]]</f>
        <v>18</v>
      </c>
      <c r="F206" s="149">
        <v>0</v>
      </c>
      <c r="G206" s="150">
        <v>18</v>
      </c>
      <c r="H206" s="149">
        <f t="shared" si="19"/>
        <v>18</v>
      </c>
      <c r="I206" s="150" t="str">
        <f t="shared" si="20"/>
        <v>CANCELADO</v>
      </c>
      <c r="J206" s="150">
        <f>Tabla14[[#This Row],[VALOR A PAGAR]]-Tabla14[[#This Row],[VALOR CANCELADO]]</f>
        <v>0</v>
      </c>
      <c r="K206" s="150">
        <f>Tabla14[[#This Row],[CANT.]]*2</f>
        <v>6</v>
      </c>
      <c r="L206" s="150">
        <f t="shared" si="21"/>
        <v>12</v>
      </c>
      <c r="M206" s="172"/>
    </row>
    <row r="207" spans="1:13" s="7" customFormat="1" ht="27.75" customHeight="1" x14ac:dyDescent="0.25">
      <c r="A207" s="146">
        <v>45520</v>
      </c>
      <c r="B207" s="30" t="s">
        <v>590</v>
      </c>
      <c r="C207" s="30">
        <v>1</v>
      </c>
      <c r="D207" s="149">
        <v>6</v>
      </c>
      <c r="E207" s="150">
        <f>C207*Tabla14[[#This Row],[PRECIO UNITARIO]]</f>
        <v>6</v>
      </c>
      <c r="F207" s="149">
        <v>5</v>
      </c>
      <c r="G207" s="150">
        <v>0</v>
      </c>
      <c r="H207" s="149">
        <f>F207+G207</f>
        <v>5</v>
      </c>
      <c r="I207" s="150" t="str">
        <f t="shared" si="20"/>
        <v>SALDO PENDIENTE</v>
      </c>
      <c r="J207" s="150">
        <f>Tabla14[[#This Row],[VALOR A PAGAR]]-Tabla14[[#This Row],[VALOR CANCELADO]]</f>
        <v>1</v>
      </c>
      <c r="K207" s="150">
        <f>Tabla14[[#This Row],[CANT.]]*2</f>
        <v>2</v>
      </c>
      <c r="L207" s="150">
        <f t="shared" si="21"/>
        <v>4</v>
      </c>
      <c r="M207" s="172"/>
    </row>
    <row r="208" spans="1:13" s="7" customFormat="1" ht="27.75" customHeight="1" x14ac:dyDescent="0.25">
      <c r="A208" s="146">
        <v>45524</v>
      </c>
      <c r="B208" s="30" t="s">
        <v>347</v>
      </c>
      <c r="C208" s="30">
        <v>1</v>
      </c>
      <c r="D208" s="149">
        <v>2</v>
      </c>
      <c r="E208" s="150">
        <f>C208*Tabla14[[#This Row],[PRECIO UNITARIO]]</f>
        <v>2</v>
      </c>
      <c r="F208" s="149">
        <v>2</v>
      </c>
      <c r="G208" s="150">
        <v>0</v>
      </c>
      <c r="H208" s="149">
        <f>F208+G208</f>
        <v>2</v>
      </c>
      <c r="I208" s="150" t="str">
        <f t="shared" si="20"/>
        <v>CANCELADO</v>
      </c>
      <c r="J208" s="150">
        <f>Tabla14[[#This Row],[VALOR A PAGAR]]-Tabla14[[#This Row],[VALOR CANCELADO]]</f>
        <v>0</v>
      </c>
      <c r="K208" s="150">
        <f>Tabla14[[#This Row],[CANT.]]*2</f>
        <v>2</v>
      </c>
      <c r="L208" s="150">
        <f t="shared" si="21"/>
        <v>0</v>
      </c>
      <c r="M208" s="171" t="s">
        <v>335</v>
      </c>
    </row>
    <row r="209" spans="1:13" s="7" customFormat="1" ht="27.75" customHeight="1" x14ac:dyDescent="0.25">
      <c r="A209" s="146">
        <v>45524</v>
      </c>
      <c r="B209" s="30" t="s">
        <v>591</v>
      </c>
      <c r="C209" s="30">
        <v>1</v>
      </c>
      <c r="D209" s="149">
        <v>6</v>
      </c>
      <c r="E209" s="150">
        <f>C209*Tabla14[[#This Row],[PRECIO UNITARIO]]</f>
        <v>6</v>
      </c>
      <c r="F209" s="149">
        <v>0</v>
      </c>
      <c r="G209" s="150">
        <v>6</v>
      </c>
      <c r="H209" s="149">
        <f>F209+G209</f>
        <v>6</v>
      </c>
      <c r="I209" s="150" t="str">
        <f t="shared" si="20"/>
        <v>CANCELADO</v>
      </c>
      <c r="J209" s="150">
        <f>Tabla14[[#This Row],[VALOR A PAGAR]]-Tabla14[[#This Row],[VALOR CANCELADO]]</f>
        <v>0</v>
      </c>
      <c r="K209" s="150">
        <f>Tabla14[[#This Row],[CANT.]]*2</f>
        <v>2</v>
      </c>
      <c r="L209" s="150">
        <f t="shared" si="21"/>
        <v>4</v>
      </c>
      <c r="M209" s="172"/>
    </row>
    <row r="210" spans="1:13" s="7" customFormat="1" ht="27.75" customHeight="1" x14ac:dyDescent="0.25">
      <c r="A210" s="146">
        <v>45524</v>
      </c>
      <c r="B210" s="30" t="s">
        <v>591</v>
      </c>
      <c r="C210" s="30">
        <v>1</v>
      </c>
      <c r="D210" s="149">
        <v>2</v>
      </c>
      <c r="E210" s="150">
        <f>C210*Tabla14[[#This Row],[PRECIO UNITARIO]]</f>
        <v>2</v>
      </c>
      <c r="F210" s="149">
        <v>0</v>
      </c>
      <c r="G210" s="150">
        <v>2</v>
      </c>
      <c r="H210" s="149">
        <f>F210+G210</f>
        <v>2</v>
      </c>
      <c r="I210" s="150" t="str">
        <f t="shared" si="20"/>
        <v>CANCELADO</v>
      </c>
      <c r="J210" s="150">
        <f>Tabla14[[#This Row],[VALOR A PAGAR]]-Tabla14[[#This Row],[VALOR CANCELADO]]</f>
        <v>0</v>
      </c>
      <c r="K210" s="150">
        <f>Tabla14[[#This Row],[CANT.]]*2</f>
        <v>2</v>
      </c>
      <c r="L210" s="150">
        <f t="shared" si="21"/>
        <v>0</v>
      </c>
      <c r="M210" s="171" t="s">
        <v>335</v>
      </c>
    </row>
    <row r="211" spans="1:13" s="7" customFormat="1" ht="27.75" customHeight="1" x14ac:dyDescent="0.25">
      <c r="A211" s="146">
        <v>45526</v>
      </c>
      <c r="B211" s="30" t="s">
        <v>412</v>
      </c>
      <c r="C211" s="49">
        <v>2</v>
      </c>
      <c r="D211" s="149">
        <v>2</v>
      </c>
      <c r="E211" s="150">
        <f>C211*Tabla14[[#This Row],[PRECIO UNITARIO]]</f>
        <v>4</v>
      </c>
      <c r="F211" s="149">
        <v>0</v>
      </c>
      <c r="G211" s="150">
        <v>4</v>
      </c>
      <c r="H211" s="149">
        <f t="shared" si="19"/>
        <v>4</v>
      </c>
      <c r="I211" s="150" t="str">
        <f t="shared" si="20"/>
        <v>CANCELADO</v>
      </c>
      <c r="J211" s="150">
        <f>Tabla14[[#This Row],[VALOR A PAGAR]]-Tabla14[[#This Row],[VALOR CANCELADO]]</f>
        <v>0</v>
      </c>
      <c r="K211" s="150">
        <f>Tabla14[[#This Row],[CANT.]]*2</f>
        <v>4</v>
      </c>
      <c r="L211" s="150">
        <f t="shared" si="21"/>
        <v>0</v>
      </c>
      <c r="M211" s="171" t="s">
        <v>335</v>
      </c>
    </row>
    <row r="212" spans="1:13" s="7" customFormat="1" ht="27.75" customHeight="1" x14ac:dyDescent="0.25">
      <c r="A212" s="146">
        <v>45530</v>
      </c>
      <c r="B212" s="30" t="s">
        <v>487</v>
      </c>
      <c r="C212" s="148">
        <v>2</v>
      </c>
      <c r="D212" s="149">
        <v>6</v>
      </c>
      <c r="E212" s="150">
        <f>C212*Tabla14[[#This Row],[PRECIO UNITARIO]]</f>
        <v>12</v>
      </c>
      <c r="F212" s="149">
        <v>0</v>
      </c>
      <c r="G212" s="150">
        <v>12</v>
      </c>
      <c r="H212" s="150">
        <f t="shared" si="19"/>
        <v>12</v>
      </c>
      <c r="I212" s="150" t="str">
        <f t="shared" si="20"/>
        <v>CANCELADO</v>
      </c>
      <c r="J212" s="150">
        <f>Tabla14[[#This Row],[VALOR A PAGAR]]-Tabla14[[#This Row],[VALOR CANCELADO]]</f>
        <v>0</v>
      </c>
      <c r="K212" s="150">
        <f>Tabla14[[#This Row],[CANT.]]*2</f>
        <v>4</v>
      </c>
      <c r="L212" s="150">
        <f t="shared" si="21"/>
        <v>8</v>
      </c>
      <c r="M212" s="172"/>
    </row>
    <row r="213" spans="1:13" s="7" customFormat="1" ht="27.75" customHeight="1" x14ac:dyDescent="0.25">
      <c r="A213" s="146">
        <v>45532</v>
      </c>
      <c r="B213" s="30" t="s">
        <v>592</v>
      </c>
      <c r="C213" s="148">
        <v>10</v>
      </c>
      <c r="D213" s="149">
        <v>6</v>
      </c>
      <c r="E213" s="150">
        <f>C213*Tabla14[[#This Row],[PRECIO UNITARIO]]</f>
        <v>60</v>
      </c>
      <c r="F213" s="149">
        <v>0</v>
      </c>
      <c r="G213" s="150">
        <v>60</v>
      </c>
      <c r="H213" s="150">
        <f>F213+G213</f>
        <v>60</v>
      </c>
      <c r="I213" s="150" t="str">
        <f>IF((E213=H213),"CANCELADO","SALDO PENDIENTE")</f>
        <v>CANCELADO</v>
      </c>
      <c r="J213" s="150">
        <f>Tabla14[[#This Row],[VALOR A PAGAR]]-Tabla14[[#This Row],[VALOR CANCELADO]]</f>
        <v>0</v>
      </c>
      <c r="K213" s="150">
        <f>Tabla14[[#This Row],[CANT.]]*2</f>
        <v>20</v>
      </c>
      <c r="L213" s="150">
        <f t="shared" si="15"/>
        <v>40</v>
      </c>
      <c r="M213" s="172"/>
    </row>
    <row r="214" spans="1:13" s="7" customFormat="1" ht="27.75" customHeight="1" x14ac:dyDescent="0.25">
      <c r="A214" s="146">
        <v>45533</v>
      </c>
      <c r="B214" s="30" t="s">
        <v>593</v>
      </c>
      <c r="C214" s="148">
        <v>5</v>
      </c>
      <c r="D214" s="149">
        <v>6</v>
      </c>
      <c r="E214" s="150">
        <f>C214*Tabla14[[#This Row],[PRECIO UNITARIO]]</f>
        <v>30</v>
      </c>
      <c r="F214" s="149">
        <v>0</v>
      </c>
      <c r="G214" s="150">
        <v>30</v>
      </c>
      <c r="H214" s="150">
        <f t="shared" si="19"/>
        <v>30</v>
      </c>
      <c r="I214" s="150" t="str">
        <f>IF((E214=H214),"CANCELADO","SALDO PENDIENTE")</f>
        <v>CANCELADO</v>
      </c>
      <c r="J214" s="150">
        <f>Tabla14[[#This Row],[VALOR A PAGAR]]-Tabla14[[#This Row],[VALOR CANCELADO]]</f>
        <v>0</v>
      </c>
      <c r="K214" s="150">
        <f>Tabla14[[#This Row],[CANT.]]*2</f>
        <v>10</v>
      </c>
      <c r="L214" s="150">
        <f t="shared" si="15"/>
        <v>20</v>
      </c>
      <c r="M214" s="172"/>
    </row>
    <row r="215" spans="1:13" s="7" customFormat="1" ht="27.75" customHeight="1" x14ac:dyDescent="0.25">
      <c r="A215" s="146">
        <v>45534</v>
      </c>
      <c r="B215" s="30" t="s">
        <v>351</v>
      </c>
      <c r="C215" s="30">
        <v>3</v>
      </c>
      <c r="D215" s="149">
        <v>6</v>
      </c>
      <c r="E215" s="150">
        <f>C215*Tabla14[[#This Row],[PRECIO UNITARIO]]</f>
        <v>18</v>
      </c>
      <c r="F215" s="149">
        <v>0</v>
      </c>
      <c r="G215" s="150">
        <v>18</v>
      </c>
      <c r="H215" s="149">
        <f t="shared" si="19"/>
        <v>18</v>
      </c>
      <c r="I215" s="150" t="str">
        <f>IF((E215=H215),"CANCELADO","SALDO PENDIENTE")</f>
        <v>CANCELADO</v>
      </c>
      <c r="J215" s="150">
        <f>Tabla14[[#This Row],[VALOR A PAGAR]]-Tabla14[[#This Row],[VALOR CANCELADO]]</f>
        <v>0</v>
      </c>
      <c r="K215" s="150">
        <f>Tabla14[[#This Row],[CANT.]]*2</f>
        <v>6</v>
      </c>
      <c r="L215" s="150">
        <f t="shared" si="15"/>
        <v>12</v>
      </c>
      <c r="M215" s="172"/>
    </row>
    <row r="216" spans="1:13" s="7" customFormat="1" ht="27.75" customHeight="1" x14ac:dyDescent="0.25">
      <c r="B216" s="161" t="s">
        <v>3</v>
      </c>
      <c r="C216" s="164">
        <f>SUM(C4:C215)</f>
        <v>1496</v>
      </c>
      <c r="D216" s="165"/>
      <c r="E216" s="166">
        <f>SUBTOTAL(109,Tabla14[VALOR A PAGAR])</f>
        <v>8908</v>
      </c>
      <c r="F216" s="166">
        <f>SUM(F4:F215)</f>
        <v>258</v>
      </c>
      <c r="G216" s="166">
        <f>SUM(G4:G215)</f>
        <v>8553</v>
      </c>
      <c r="H216" s="166">
        <f>SUM(H4:H215)</f>
        <v>8811</v>
      </c>
      <c r="M216" s="160"/>
    </row>
    <row r="217" spans="1:13" ht="25.5" x14ac:dyDescent="0.25">
      <c r="C217" s="48" t="s">
        <v>334</v>
      </c>
      <c r="E217" s="48" t="s">
        <v>333</v>
      </c>
      <c r="F217" s="48" t="s">
        <v>332</v>
      </c>
      <c r="G217" s="48" t="s">
        <v>331</v>
      </c>
      <c r="H217" s="47"/>
      <c r="M217" s="53"/>
    </row>
    <row r="218" spans="1:13" x14ac:dyDescent="0.25">
      <c r="M218" s="53"/>
    </row>
    <row r="219" spans="1:13" x14ac:dyDescent="0.25">
      <c r="M219" s="53"/>
    </row>
    <row r="220" spans="1:13" ht="21" customHeight="1" x14ac:dyDescent="0.25">
      <c r="B220" s="59" t="s">
        <v>330</v>
      </c>
      <c r="C220" s="59" t="s">
        <v>328</v>
      </c>
      <c r="G220" s="46"/>
      <c r="H220" s="46"/>
      <c r="M220" s="53"/>
    </row>
    <row r="221" spans="1:13" ht="21" customHeight="1" x14ac:dyDescent="0.25">
      <c r="B221" s="1" t="s">
        <v>1</v>
      </c>
      <c r="C221" s="23">
        <f>F216</f>
        <v>258</v>
      </c>
      <c r="G221" s="46"/>
    </row>
    <row r="222" spans="1:13" ht="21" customHeight="1" x14ac:dyDescent="0.25">
      <c r="B222" s="1" t="s">
        <v>2</v>
      </c>
      <c r="C222" s="23">
        <f>G216</f>
        <v>8553</v>
      </c>
      <c r="H222" s="43"/>
    </row>
    <row r="223" spans="1:13" ht="21" customHeight="1" x14ac:dyDescent="0.25">
      <c r="B223" s="59" t="s">
        <v>3</v>
      </c>
      <c r="C223" s="60">
        <f>SUM(C221:C222)</f>
        <v>8811</v>
      </c>
      <c r="G223" s="43"/>
    </row>
    <row r="224" spans="1:13" ht="21" customHeight="1" x14ac:dyDescent="0.25">
      <c r="B224" s="45"/>
      <c r="C224" s="44"/>
      <c r="G224" s="43"/>
    </row>
    <row r="225" spans="2:5" ht="21" customHeight="1" x14ac:dyDescent="0.25"/>
    <row r="226" spans="2:5" ht="21" customHeight="1" x14ac:dyDescent="0.25">
      <c r="B226" s="61" t="s">
        <v>18</v>
      </c>
      <c r="C226" s="61" t="s">
        <v>328</v>
      </c>
    </row>
    <row r="227" spans="2:5" ht="21" customHeight="1" x14ac:dyDescent="0.25">
      <c r="B227" s="1" t="s">
        <v>63</v>
      </c>
      <c r="C227" s="23">
        <v>12</v>
      </c>
    </row>
    <row r="228" spans="2:5" ht="21" customHeight="1" x14ac:dyDescent="0.25">
      <c r="B228" s="1" t="s">
        <v>416</v>
      </c>
      <c r="C228" s="23">
        <v>54</v>
      </c>
    </row>
    <row r="229" spans="2:5" ht="21" customHeight="1" x14ac:dyDescent="0.25">
      <c r="B229" s="61" t="s">
        <v>3</v>
      </c>
      <c r="C229" s="62">
        <f>SUM(C227:C228)</f>
        <v>66</v>
      </c>
    </row>
    <row r="230" spans="2:5" ht="21" customHeight="1" x14ac:dyDescent="0.25"/>
    <row r="231" spans="2:5" ht="21" customHeight="1" x14ac:dyDescent="0.25"/>
    <row r="232" spans="2:5" ht="21" customHeight="1" x14ac:dyDescent="0.25">
      <c r="B232" s="63" t="s">
        <v>329</v>
      </c>
      <c r="C232" s="63" t="s">
        <v>328</v>
      </c>
    </row>
    <row r="233" spans="2:5" ht="21" customHeight="1" x14ac:dyDescent="0.25">
      <c r="B233" s="1" t="s">
        <v>411</v>
      </c>
      <c r="C233" s="23">
        <v>6</v>
      </c>
    </row>
    <row r="234" spans="2:5" ht="21" customHeight="1" x14ac:dyDescent="0.25">
      <c r="B234" s="14" t="s">
        <v>380</v>
      </c>
      <c r="C234" s="50">
        <v>6</v>
      </c>
      <c r="E234" s="53"/>
    </row>
    <row r="235" spans="2:5" ht="21" customHeight="1" x14ac:dyDescent="0.25">
      <c r="B235" s="1" t="s">
        <v>589</v>
      </c>
      <c r="C235" s="23">
        <v>4</v>
      </c>
    </row>
    <row r="236" spans="2:5" ht="21" customHeight="1" x14ac:dyDescent="0.25">
      <c r="B236" s="1" t="s">
        <v>366</v>
      </c>
      <c r="C236" s="23">
        <v>6</v>
      </c>
    </row>
    <row r="237" spans="2:5" ht="21" customHeight="1" x14ac:dyDescent="0.25">
      <c r="B237" s="63" t="s">
        <v>3</v>
      </c>
      <c r="C237" s="64">
        <f>SUM(C233:C236)</f>
        <v>22</v>
      </c>
    </row>
  </sheetData>
  <mergeCells count="2">
    <mergeCell ref="F1:G1"/>
    <mergeCell ref="A2:M2"/>
  </mergeCells>
  <conditionalFormatting sqref="J56">
    <cfRule type="containsText" dxfId="41" priority="1" operator="containsText" text="DEBE">
      <formula>NOT(ISERROR(SEARCH("DEBE",J56)))</formula>
    </cfRule>
    <cfRule type="containsText" dxfId="40" priority="2" operator="containsText" text="PAGADO">
      <formula>NOT(ISERROR(SEARCH("PAGADO",J56)))</formula>
    </cfRule>
  </conditionalFormatting>
  <hyperlinks>
    <hyperlink ref="B222" location="EVENTOS!B15" display="REGRESAR"/>
    <hyperlink ref="G44" r:id="rId1" display="TRANSFERENCIAS LICENCIAS\PARTE III (TERCER INFORME ECONÓMICO)\06-04-2023 KUKKIWON 02 CARNETS.jpeg"/>
  </hyperlinks>
  <pageMargins left="0.7" right="0.7" top="0.75" bottom="0.75" header="0.3" footer="0.3"/>
  <pageSetup paperSize="9" scale="52" fitToHeight="0" orientation="landscape" r:id="rId2"/>
  <ignoredErrors>
    <ignoredError sqref="I37:I38" calculatedColumn="1"/>
  </ignoredErrors>
  <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O125"/>
  <sheetViews>
    <sheetView topLeftCell="A103" zoomScale="90" zoomScaleNormal="90" workbookViewId="0">
      <selection activeCell="C124" sqref="C124"/>
    </sheetView>
  </sheetViews>
  <sheetFormatPr baseColWidth="10" defaultRowHeight="15" x14ac:dyDescent="0.25"/>
  <cols>
    <col min="2" max="2" width="32.28515625" bestFit="1" customWidth="1"/>
    <col min="3" max="3" width="14.140625" customWidth="1"/>
    <col min="4" max="4" width="18.85546875" customWidth="1"/>
    <col min="5" max="5" width="17.5703125" customWidth="1"/>
    <col min="6" max="6" width="15" customWidth="1"/>
    <col min="7" max="7" width="17.5703125" customWidth="1"/>
    <col min="8" max="8" width="20.42578125" customWidth="1"/>
    <col min="9" max="9" width="18.7109375" bestFit="1" customWidth="1"/>
    <col min="10" max="10" width="12.140625" customWidth="1"/>
    <col min="12" max="12" width="13" customWidth="1"/>
    <col min="13" max="13" width="20.5703125" style="53" customWidth="1"/>
    <col min="14" max="14" width="0" hidden="1" customWidth="1"/>
    <col min="15" max="15" width="23.42578125" hidden="1" customWidth="1"/>
  </cols>
  <sheetData>
    <row r="1" spans="1:15" ht="33.75" customHeight="1" x14ac:dyDescent="0.25">
      <c r="A1" s="429" t="s">
        <v>647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</row>
    <row r="2" spans="1:15" ht="33.75" customHeight="1" x14ac:dyDescent="0.25">
      <c r="A2" s="429"/>
      <c r="B2" s="430"/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</row>
    <row r="3" spans="1:15" s="7" customFormat="1" ht="27.75" customHeight="1" x14ac:dyDescent="0.25">
      <c r="A3" s="196" t="s">
        <v>13</v>
      </c>
      <c r="B3" s="196" t="s">
        <v>52</v>
      </c>
      <c r="C3" s="196" t="s">
        <v>378</v>
      </c>
      <c r="D3" s="196" t="s">
        <v>377</v>
      </c>
      <c r="E3" s="196" t="s">
        <v>376</v>
      </c>
      <c r="F3" s="196" t="s">
        <v>1</v>
      </c>
      <c r="G3" s="196" t="s">
        <v>2</v>
      </c>
      <c r="H3" s="196" t="s">
        <v>375</v>
      </c>
      <c r="I3" s="196" t="s">
        <v>318</v>
      </c>
      <c r="J3" s="196" t="s">
        <v>151</v>
      </c>
      <c r="K3" s="196" t="s">
        <v>374</v>
      </c>
      <c r="L3" s="196" t="s">
        <v>373</v>
      </c>
      <c r="M3" s="163" t="s">
        <v>643</v>
      </c>
      <c r="O3" s="72" t="s">
        <v>381</v>
      </c>
    </row>
    <row r="4" spans="1:15" s="7" customFormat="1" ht="27.75" customHeight="1" x14ac:dyDescent="0.25">
      <c r="A4" s="176" t="s">
        <v>488</v>
      </c>
      <c r="B4" s="177" t="s">
        <v>542</v>
      </c>
      <c r="C4" s="177">
        <v>11</v>
      </c>
      <c r="D4" s="178">
        <v>2</v>
      </c>
      <c r="E4" s="179">
        <f>Tabla142[[#This Row],[CANT.]]*Tabla142[[#This Row],[PRECIO UNITARIO]]</f>
        <v>22</v>
      </c>
      <c r="F4" s="180">
        <v>0</v>
      </c>
      <c r="G4" s="181">
        <v>22</v>
      </c>
      <c r="H4" s="179">
        <f>Tabla142[[#This Row],[EFECTIVO]]+Tabla142[[#This Row],[TRANSFERENCIA]]</f>
        <v>22</v>
      </c>
      <c r="I4" s="178" t="str">
        <f>IF((E4=H4),"CANCELADO","SALDO PENDIENTE")</f>
        <v>CANCELADO</v>
      </c>
      <c r="J4" s="178">
        <f>Tabla142[[#This Row],[VALOR A PAGAR]]-Tabla142[[#This Row],[VALOR CANCELADO]]</f>
        <v>0</v>
      </c>
      <c r="K4" s="179">
        <f>Tabla142[[#This Row],[VALOR A PAGAR]]*0.5</f>
        <v>11</v>
      </c>
      <c r="L4" s="179">
        <f>Tabla142[[#This Row],[VALOR A PAGAR]]-Tabla142[[#This Row],[COSTO]]</f>
        <v>11</v>
      </c>
      <c r="M4" s="182" t="s">
        <v>489</v>
      </c>
      <c r="O4" s="58"/>
    </row>
    <row r="5" spans="1:15" s="7" customFormat="1" ht="27.75" customHeight="1" x14ac:dyDescent="0.25">
      <c r="A5" s="176" t="s">
        <v>488</v>
      </c>
      <c r="B5" s="177" t="s">
        <v>149</v>
      </c>
      <c r="C5" s="177">
        <v>215</v>
      </c>
      <c r="D5" s="178">
        <v>2</v>
      </c>
      <c r="E5" s="179">
        <f>Tabla142[[#This Row],[CANT.]]*Tabla142[[#This Row],[PRECIO UNITARIO]]</f>
        <v>430</v>
      </c>
      <c r="F5" s="180">
        <v>0</v>
      </c>
      <c r="G5" s="181">
        <v>430</v>
      </c>
      <c r="H5" s="179">
        <f>Tabla142[[#This Row],[EFECTIVO]]+Tabla142[[#This Row],[TRANSFERENCIA]]</f>
        <v>430</v>
      </c>
      <c r="I5" s="178" t="str">
        <f t="shared" ref="I5:I69" si="0">IF((E5=H5),"CANCELADO","SALDO PENDIENTE")</f>
        <v>CANCELADO</v>
      </c>
      <c r="J5" s="178">
        <f>Tabla142[[#This Row],[VALOR A PAGAR]]-Tabla142[[#This Row],[VALOR CANCELADO]]</f>
        <v>0</v>
      </c>
      <c r="K5" s="179">
        <f>Tabla142[[#This Row],[VALOR A PAGAR]]*0.5</f>
        <v>215</v>
      </c>
      <c r="L5" s="179">
        <f>Tabla142[[#This Row],[VALOR A PAGAR]]-Tabla142[[#This Row],[COSTO]]</f>
        <v>215</v>
      </c>
      <c r="M5" s="182" t="s">
        <v>489</v>
      </c>
    </row>
    <row r="6" spans="1:15" s="185" customFormat="1" ht="27.75" customHeight="1" x14ac:dyDescent="0.25">
      <c r="A6" s="154">
        <v>45326</v>
      </c>
      <c r="B6" s="57" t="s">
        <v>542</v>
      </c>
      <c r="C6" s="57">
        <v>9</v>
      </c>
      <c r="D6" s="153">
        <v>2</v>
      </c>
      <c r="E6" s="153">
        <f>Tabla142[[#This Row],[CANT.]]*Tabla142[[#This Row],[PRECIO UNITARIO]]</f>
        <v>18</v>
      </c>
      <c r="F6" s="155">
        <v>0</v>
      </c>
      <c r="G6" s="156">
        <v>18</v>
      </c>
      <c r="H6" s="153">
        <f>Tabla142[[#This Row],[EFECTIVO]]+Tabla142[[#This Row],[TRANSFERENCIA]]</f>
        <v>18</v>
      </c>
      <c r="I6" s="150" t="str">
        <f t="shared" si="0"/>
        <v>CANCELADO</v>
      </c>
      <c r="J6" s="150">
        <f>Tabla142[[#This Row],[VALOR A PAGAR]]-Tabla142[[#This Row],[VALOR CANCELADO]]</f>
        <v>0</v>
      </c>
      <c r="K6" s="153">
        <f>Tabla142[[#This Row],[VALOR A PAGAR]]*0.5</f>
        <v>9</v>
      </c>
      <c r="L6" s="153">
        <f>Tabla142[[#This Row],[VALOR A PAGAR]]-Tabla142[[#This Row],[COSTO]]</f>
        <v>9</v>
      </c>
      <c r="M6" s="183"/>
      <c r="N6" s="184" t="e">
        <f>E31+E30+E32+E41+#REF!+E43+E35</f>
        <v>#REF!</v>
      </c>
      <c r="O6" s="162"/>
    </row>
    <row r="7" spans="1:15" s="185" customFormat="1" ht="27.75" customHeight="1" x14ac:dyDescent="0.25">
      <c r="A7" s="154">
        <v>45330</v>
      </c>
      <c r="B7" s="57" t="s">
        <v>349</v>
      </c>
      <c r="C7" s="57">
        <v>2</v>
      </c>
      <c r="D7" s="153">
        <v>2</v>
      </c>
      <c r="E7" s="153">
        <f>Tabla142[[#This Row],[CANT.]]*Tabla142[[#This Row],[PRECIO UNITARIO]]</f>
        <v>4</v>
      </c>
      <c r="F7" s="155">
        <v>0</v>
      </c>
      <c r="G7" s="155">
        <v>4</v>
      </c>
      <c r="H7" s="153">
        <f>Tabla142[[#This Row],[EFECTIVO]]+Tabla142[[#This Row],[TRANSFERENCIA]]</f>
        <v>4</v>
      </c>
      <c r="I7" s="150" t="str">
        <f t="shared" si="0"/>
        <v>CANCELADO</v>
      </c>
      <c r="J7" s="150">
        <f>Tabla142[[#This Row],[VALOR A PAGAR]]-Tabla142[[#This Row],[VALOR CANCELADO]]</f>
        <v>0</v>
      </c>
      <c r="K7" s="153">
        <f>Tabla142[[#This Row],[VALOR A PAGAR]]*0.5</f>
        <v>2</v>
      </c>
      <c r="L7" s="153">
        <f>Tabla142[[#This Row],[VALOR A PAGAR]]-Tabla142[[#This Row],[COSTO]]</f>
        <v>2</v>
      </c>
      <c r="M7" s="183"/>
      <c r="N7" s="184"/>
      <c r="O7" s="186"/>
    </row>
    <row r="8" spans="1:15" s="185" customFormat="1" ht="27.75" customHeight="1" x14ac:dyDescent="0.25">
      <c r="A8" s="158">
        <v>45364</v>
      </c>
      <c r="B8" s="147" t="s">
        <v>340</v>
      </c>
      <c r="C8" s="148">
        <v>19</v>
      </c>
      <c r="D8" s="150">
        <v>2</v>
      </c>
      <c r="E8" s="153">
        <f>Tabla142[[#This Row],[CANT.]]*Tabla142[[#This Row],[PRECIO UNITARIO]]</f>
        <v>38</v>
      </c>
      <c r="F8" s="155">
        <v>0</v>
      </c>
      <c r="G8" s="156">
        <v>38</v>
      </c>
      <c r="H8" s="153">
        <f>Tabla142[[#This Row],[EFECTIVO]]+Tabla142[[#This Row],[TRANSFERENCIA]]</f>
        <v>38</v>
      </c>
      <c r="I8" s="150" t="str">
        <f t="shared" si="0"/>
        <v>CANCELADO</v>
      </c>
      <c r="J8" s="150">
        <f>Tabla142[[#This Row],[VALOR A PAGAR]]-Tabla142[[#This Row],[VALOR CANCELADO]]</f>
        <v>0</v>
      </c>
      <c r="K8" s="153">
        <f>Tabla142[[#This Row],[VALOR A PAGAR]]*0.5</f>
        <v>19</v>
      </c>
      <c r="L8" s="153">
        <f>Tabla142[[#This Row],[VALOR A PAGAR]]-Tabla142[[#This Row],[COSTO]]</f>
        <v>19</v>
      </c>
      <c r="M8" s="183"/>
      <c r="N8" s="184"/>
      <c r="O8" s="186"/>
    </row>
    <row r="9" spans="1:15" s="185" customFormat="1" ht="27.75" customHeight="1" x14ac:dyDescent="0.25">
      <c r="A9" s="158">
        <v>45365</v>
      </c>
      <c r="B9" s="30" t="s">
        <v>543</v>
      </c>
      <c r="C9" s="30">
        <v>1</v>
      </c>
      <c r="D9" s="150">
        <v>2</v>
      </c>
      <c r="E9" s="153">
        <f>Tabla142[[#This Row],[CANT.]]*Tabla142[[#This Row],[PRECIO UNITARIO]]</f>
        <v>2</v>
      </c>
      <c r="F9" s="155">
        <v>0</v>
      </c>
      <c r="G9" s="156">
        <v>2</v>
      </c>
      <c r="H9" s="153">
        <f>Tabla142[[#This Row],[EFECTIVO]]+Tabla142[[#This Row],[TRANSFERENCIA]]</f>
        <v>2</v>
      </c>
      <c r="I9" s="150" t="str">
        <f t="shared" si="0"/>
        <v>CANCELADO</v>
      </c>
      <c r="J9" s="150">
        <f>Tabla142[[#This Row],[VALOR A PAGAR]]-Tabla142[[#This Row],[VALOR CANCELADO]]</f>
        <v>0</v>
      </c>
      <c r="K9" s="153">
        <f>Tabla142[[#This Row],[VALOR A PAGAR]]*0.5</f>
        <v>1</v>
      </c>
      <c r="L9" s="153">
        <f>Tabla142[[#This Row],[VALOR A PAGAR]]-Tabla142[[#This Row],[COSTO]]</f>
        <v>1</v>
      </c>
      <c r="M9" s="183"/>
      <c r="N9" s="184"/>
      <c r="O9" s="186"/>
    </row>
    <row r="10" spans="1:15" s="185" customFormat="1" ht="27.75" customHeight="1" x14ac:dyDescent="0.25">
      <c r="A10" s="154">
        <v>45366</v>
      </c>
      <c r="B10" s="57" t="s">
        <v>368</v>
      </c>
      <c r="C10" s="57">
        <v>22</v>
      </c>
      <c r="D10" s="153">
        <v>2</v>
      </c>
      <c r="E10" s="153">
        <f>Tabla142[[#This Row],[CANT.]]*Tabla142[[#This Row],[PRECIO UNITARIO]]</f>
        <v>44</v>
      </c>
      <c r="F10" s="155">
        <v>0</v>
      </c>
      <c r="G10" s="156">
        <v>44</v>
      </c>
      <c r="H10" s="153">
        <f>Tabla142[[#This Row],[EFECTIVO]]+Tabla142[[#This Row],[TRANSFERENCIA]]</f>
        <v>44</v>
      </c>
      <c r="I10" s="150" t="str">
        <f t="shared" si="0"/>
        <v>CANCELADO</v>
      </c>
      <c r="J10" s="150">
        <f>Tabla142[[#This Row],[VALOR A PAGAR]]-Tabla142[[#This Row],[VALOR CANCELADO]]</f>
        <v>0</v>
      </c>
      <c r="K10" s="153">
        <f>Tabla142[[#This Row],[VALOR A PAGAR]]*0.5</f>
        <v>22</v>
      </c>
      <c r="L10" s="153">
        <f>Tabla142[[#This Row],[VALOR A PAGAR]]-Tabla142[[#This Row],[COSTO]]</f>
        <v>22</v>
      </c>
      <c r="M10" s="183"/>
      <c r="N10" s="184"/>
      <c r="O10" s="186"/>
    </row>
    <row r="11" spans="1:15" s="185" customFormat="1" ht="27.75" customHeight="1" x14ac:dyDescent="0.25">
      <c r="A11" s="158">
        <v>45369</v>
      </c>
      <c r="B11" s="30" t="s">
        <v>370</v>
      </c>
      <c r="C11" s="30">
        <v>1</v>
      </c>
      <c r="D11" s="150">
        <v>2</v>
      </c>
      <c r="E11" s="153">
        <f>Tabla142[[#This Row],[CANT.]]*Tabla142[[#This Row],[PRECIO UNITARIO]]</f>
        <v>2</v>
      </c>
      <c r="F11" s="155">
        <v>0</v>
      </c>
      <c r="G11" s="156">
        <v>2</v>
      </c>
      <c r="H11" s="153">
        <f>Tabla142[[#This Row],[EFECTIVO]]+Tabla142[[#This Row],[TRANSFERENCIA]]</f>
        <v>2</v>
      </c>
      <c r="I11" s="150" t="str">
        <f t="shared" si="0"/>
        <v>CANCELADO</v>
      </c>
      <c r="J11" s="150">
        <f>Tabla142[[#This Row],[VALOR A PAGAR]]-Tabla142[[#This Row],[VALOR CANCELADO]]</f>
        <v>0</v>
      </c>
      <c r="K11" s="153">
        <f>Tabla142[[#This Row],[VALOR A PAGAR]]*0.5</f>
        <v>1</v>
      </c>
      <c r="L11" s="153">
        <f>Tabla142[[#This Row],[VALOR A PAGAR]]-Tabla142[[#This Row],[COSTO]]</f>
        <v>1</v>
      </c>
      <c r="M11" s="183"/>
      <c r="N11" s="184"/>
      <c r="O11" s="186"/>
    </row>
    <row r="12" spans="1:15" s="185" customFormat="1" ht="27.75" customHeight="1" x14ac:dyDescent="0.25">
      <c r="A12" s="158">
        <v>45372</v>
      </c>
      <c r="B12" s="30" t="s">
        <v>346</v>
      </c>
      <c r="C12" s="30">
        <v>1</v>
      </c>
      <c r="D12" s="150">
        <v>2</v>
      </c>
      <c r="E12" s="153">
        <f>Tabla142[[#This Row],[CANT.]]*Tabla142[[#This Row],[PRECIO UNITARIO]]</f>
        <v>2</v>
      </c>
      <c r="F12" s="155">
        <v>0</v>
      </c>
      <c r="G12" s="156">
        <v>2</v>
      </c>
      <c r="H12" s="153">
        <f>Tabla142[[#This Row],[EFECTIVO]]+Tabla142[[#This Row],[TRANSFERENCIA]]</f>
        <v>2</v>
      </c>
      <c r="I12" s="150" t="str">
        <f t="shared" si="0"/>
        <v>CANCELADO</v>
      </c>
      <c r="J12" s="150">
        <f>Tabla142[[#This Row],[VALOR A PAGAR]]-Tabla142[[#This Row],[VALOR CANCELADO]]</f>
        <v>0</v>
      </c>
      <c r="K12" s="153">
        <f>Tabla142[[#This Row],[VALOR A PAGAR]]*0.5</f>
        <v>1</v>
      </c>
      <c r="L12" s="153">
        <f>Tabla142[[#This Row],[VALOR A PAGAR]]-Tabla142[[#This Row],[COSTO]]</f>
        <v>1</v>
      </c>
      <c r="M12" s="183"/>
      <c r="N12" s="184"/>
      <c r="O12" s="186"/>
    </row>
    <row r="13" spans="1:15" s="185" customFormat="1" ht="27.75" customHeight="1" x14ac:dyDescent="0.25">
      <c r="A13" s="158">
        <v>45372</v>
      </c>
      <c r="B13" s="30" t="s">
        <v>341</v>
      </c>
      <c r="C13" s="30">
        <v>24</v>
      </c>
      <c r="D13" s="150">
        <v>2</v>
      </c>
      <c r="E13" s="153">
        <f>Tabla142[[#This Row],[CANT.]]*Tabla142[[#This Row],[PRECIO UNITARIO]]</f>
        <v>48</v>
      </c>
      <c r="F13" s="155">
        <v>0</v>
      </c>
      <c r="G13" s="156">
        <v>48</v>
      </c>
      <c r="H13" s="153">
        <f>Tabla142[[#This Row],[EFECTIVO]]+Tabla142[[#This Row],[TRANSFERENCIA]]</f>
        <v>48</v>
      </c>
      <c r="I13" s="150" t="str">
        <f t="shared" si="0"/>
        <v>CANCELADO</v>
      </c>
      <c r="J13" s="150">
        <f>Tabla142[[#This Row],[VALOR A PAGAR]]-Tabla142[[#This Row],[VALOR CANCELADO]]</f>
        <v>0</v>
      </c>
      <c r="K13" s="153">
        <f>Tabla142[[#This Row],[VALOR A PAGAR]]*0.5</f>
        <v>24</v>
      </c>
      <c r="L13" s="153">
        <f>Tabla142[[#This Row],[VALOR A PAGAR]]-Tabla142[[#This Row],[COSTO]]</f>
        <v>24</v>
      </c>
      <c r="M13" s="183"/>
      <c r="N13" s="184"/>
      <c r="O13" s="186"/>
    </row>
    <row r="14" spans="1:15" s="185" customFormat="1" ht="27.75" customHeight="1" x14ac:dyDescent="0.25">
      <c r="A14" s="158">
        <v>45372</v>
      </c>
      <c r="B14" s="30" t="s">
        <v>327</v>
      </c>
      <c r="C14" s="30">
        <v>13</v>
      </c>
      <c r="D14" s="150">
        <v>2</v>
      </c>
      <c r="E14" s="153">
        <f>Tabla142[[#This Row],[CANT.]]*Tabla142[[#This Row],[PRECIO UNITARIO]]</f>
        <v>26</v>
      </c>
      <c r="F14" s="155">
        <v>0</v>
      </c>
      <c r="G14" s="156">
        <v>26</v>
      </c>
      <c r="H14" s="153">
        <f>Tabla142[[#This Row],[EFECTIVO]]+Tabla142[[#This Row],[TRANSFERENCIA]]</f>
        <v>26</v>
      </c>
      <c r="I14" s="150" t="str">
        <f t="shared" si="0"/>
        <v>CANCELADO</v>
      </c>
      <c r="J14" s="150">
        <f>Tabla142[[#This Row],[VALOR A PAGAR]]-Tabla142[[#This Row],[VALOR CANCELADO]]</f>
        <v>0</v>
      </c>
      <c r="K14" s="153">
        <f>Tabla142[[#This Row],[VALOR A PAGAR]]*0.5</f>
        <v>13</v>
      </c>
      <c r="L14" s="153">
        <f>Tabla142[[#This Row],[VALOR A PAGAR]]-Tabla142[[#This Row],[COSTO]]</f>
        <v>13</v>
      </c>
      <c r="M14" s="183"/>
      <c r="N14" s="184"/>
      <c r="O14" s="186"/>
    </row>
    <row r="15" spans="1:15" s="185" customFormat="1" ht="27.75" customHeight="1" x14ac:dyDescent="0.25">
      <c r="A15" s="158">
        <v>45372</v>
      </c>
      <c r="B15" s="30" t="s">
        <v>477</v>
      </c>
      <c r="C15" s="30">
        <v>5</v>
      </c>
      <c r="D15" s="150">
        <v>2</v>
      </c>
      <c r="E15" s="153">
        <f>Tabla142[[#This Row],[CANT.]]*Tabla142[[#This Row],[PRECIO UNITARIO]]</f>
        <v>10</v>
      </c>
      <c r="F15" s="155">
        <v>0</v>
      </c>
      <c r="G15" s="156">
        <v>10</v>
      </c>
      <c r="H15" s="153">
        <f>Tabla142[[#This Row],[EFECTIVO]]+Tabla142[[#This Row],[TRANSFERENCIA]]</f>
        <v>10</v>
      </c>
      <c r="I15" s="150" t="str">
        <f t="shared" si="0"/>
        <v>CANCELADO</v>
      </c>
      <c r="J15" s="150">
        <f>Tabla142[[#This Row],[VALOR A PAGAR]]-Tabla142[[#This Row],[VALOR CANCELADO]]</f>
        <v>0</v>
      </c>
      <c r="K15" s="153">
        <f>Tabla142[[#This Row],[VALOR A PAGAR]]*0.5</f>
        <v>5</v>
      </c>
      <c r="L15" s="153">
        <f>Tabla142[[#This Row],[VALOR A PAGAR]]-Tabla142[[#This Row],[COSTO]]</f>
        <v>5</v>
      </c>
      <c r="M15" s="183"/>
      <c r="N15" s="184"/>
      <c r="O15" s="186"/>
    </row>
    <row r="16" spans="1:15" s="185" customFormat="1" ht="27.75" customHeight="1" x14ac:dyDescent="0.25">
      <c r="A16" s="158">
        <v>45372</v>
      </c>
      <c r="B16" s="30" t="s">
        <v>361</v>
      </c>
      <c r="C16" s="30">
        <v>1</v>
      </c>
      <c r="D16" s="150">
        <v>2</v>
      </c>
      <c r="E16" s="153">
        <f>Tabla142[[#This Row],[CANT.]]*Tabla142[[#This Row],[PRECIO UNITARIO]]</f>
        <v>2</v>
      </c>
      <c r="F16" s="155">
        <v>0</v>
      </c>
      <c r="G16" s="156">
        <v>2</v>
      </c>
      <c r="H16" s="153">
        <f>Tabla142[[#This Row],[EFECTIVO]]+Tabla142[[#This Row],[TRANSFERENCIA]]</f>
        <v>2</v>
      </c>
      <c r="I16" s="150" t="str">
        <f t="shared" si="0"/>
        <v>CANCELADO</v>
      </c>
      <c r="J16" s="150">
        <f>Tabla142[[#This Row],[VALOR A PAGAR]]-Tabla142[[#This Row],[VALOR CANCELADO]]</f>
        <v>0</v>
      </c>
      <c r="K16" s="153">
        <f>Tabla142[[#This Row],[VALOR A PAGAR]]*0.5</f>
        <v>1</v>
      </c>
      <c r="L16" s="153">
        <f>Tabla142[[#This Row],[VALOR A PAGAR]]-Tabla142[[#This Row],[COSTO]]</f>
        <v>1</v>
      </c>
      <c r="M16" s="183"/>
      <c r="N16" s="184"/>
      <c r="O16" s="186"/>
    </row>
    <row r="17" spans="1:15" s="185" customFormat="1" ht="27.75" customHeight="1" x14ac:dyDescent="0.25">
      <c r="A17" s="154">
        <v>45373</v>
      </c>
      <c r="B17" s="57" t="s">
        <v>544</v>
      </c>
      <c r="C17" s="57">
        <v>1</v>
      </c>
      <c r="D17" s="153">
        <v>2</v>
      </c>
      <c r="E17" s="153">
        <f>Tabla142[[#This Row],[CANT.]]*Tabla142[[#This Row],[PRECIO UNITARIO]]</f>
        <v>2</v>
      </c>
      <c r="F17" s="155">
        <v>0</v>
      </c>
      <c r="G17" s="155">
        <v>2</v>
      </c>
      <c r="H17" s="153">
        <f>Tabla142[[#This Row],[EFECTIVO]]+Tabla142[[#This Row],[TRANSFERENCIA]]</f>
        <v>2</v>
      </c>
      <c r="I17" s="150" t="str">
        <f t="shared" si="0"/>
        <v>CANCELADO</v>
      </c>
      <c r="J17" s="150">
        <f>Tabla142[[#This Row],[VALOR A PAGAR]]-Tabla142[[#This Row],[VALOR CANCELADO]]</f>
        <v>0</v>
      </c>
      <c r="K17" s="153">
        <f>Tabla142[[#This Row],[VALOR A PAGAR]]*0.5</f>
        <v>1</v>
      </c>
      <c r="L17" s="153">
        <f>Tabla142[[#This Row],[VALOR A PAGAR]]-Tabla142[[#This Row],[COSTO]]</f>
        <v>1</v>
      </c>
      <c r="M17" s="183"/>
      <c r="N17" s="184"/>
      <c r="O17" s="186"/>
    </row>
    <row r="18" spans="1:15" s="185" customFormat="1" ht="27.75" customHeight="1" x14ac:dyDescent="0.25">
      <c r="A18" s="154">
        <v>45376</v>
      </c>
      <c r="B18" s="57" t="s">
        <v>407</v>
      </c>
      <c r="C18" s="57">
        <v>13</v>
      </c>
      <c r="D18" s="150">
        <v>2</v>
      </c>
      <c r="E18" s="153">
        <f>Tabla142[[#This Row],[CANT.]]*Tabla142[[#This Row],[PRECIO UNITARIO]]</f>
        <v>26</v>
      </c>
      <c r="F18" s="155">
        <v>0</v>
      </c>
      <c r="G18" s="156">
        <v>26</v>
      </c>
      <c r="H18" s="153">
        <f>Tabla142[[#This Row],[EFECTIVO]]+Tabla142[[#This Row],[TRANSFERENCIA]]</f>
        <v>26</v>
      </c>
      <c r="I18" s="150" t="str">
        <f t="shared" si="0"/>
        <v>CANCELADO</v>
      </c>
      <c r="J18" s="150">
        <f>Tabla142[[#This Row],[VALOR A PAGAR]]-Tabla142[[#This Row],[VALOR CANCELADO]]</f>
        <v>0</v>
      </c>
      <c r="K18" s="153">
        <f>Tabla142[[#This Row],[VALOR A PAGAR]]*0.5</f>
        <v>13</v>
      </c>
      <c r="L18" s="153">
        <f>Tabla142[[#This Row],[VALOR A PAGAR]]-Tabla142[[#This Row],[COSTO]]</f>
        <v>13</v>
      </c>
      <c r="M18" s="183"/>
      <c r="N18" s="184"/>
      <c r="O18" s="186"/>
    </row>
    <row r="19" spans="1:15" s="185" customFormat="1" ht="27.75" customHeight="1" x14ac:dyDescent="0.25">
      <c r="A19" s="158">
        <v>45383</v>
      </c>
      <c r="B19" s="30" t="s">
        <v>546</v>
      </c>
      <c r="C19" s="30">
        <v>16</v>
      </c>
      <c r="D19" s="150">
        <v>2</v>
      </c>
      <c r="E19" s="153">
        <f>Tabla142[[#This Row],[CANT.]]*Tabla142[[#This Row],[PRECIO UNITARIO]]</f>
        <v>32</v>
      </c>
      <c r="F19" s="155">
        <v>0</v>
      </c>
      <c r="G19" s="156">
        <v>32</v>
      </c>
      <c r="H19" s="153">
        <f>Tabla142[[#This Row],[EFECTIVO]]+Tabla142[[#This Row],[TRANSFERENCIA]]</f>
        <v>32</v>
      </c>
      <c r="I19" s="150" t="str">
        <f t="shared" si="0"/>
        <v>CANCELADO</v>
      </c>
      <c r="J19" s="150">
        <f>Tabla142[[#This Row],[VALOR A PAGAR]]-Tabla142[[#This Row],[VALOR CANCELADO]]</f>
        <v>0</v>
      </c>
      <c r="K19" s="153">
        <f>Tabla142[[#This Row],[VALOR A PAGAR]]*0.5</f>
        <v>16</v>
      </c>
      <c r="L19" s="153">
        <f>Tabla142[[#This Row],[VALOR A PAGAR]]-Tabla142[[#This Row],[COSTO]]</f>
        <v>16</v>
      </c>
      <c r="M19" s="183"/>
      <c r="N19" s="184"/>
      <c r="O19" s="186"/>
    </row>
    <row r="20" spans="1:15" s="185" customFormat="1" ht="27.75" customHeight="1" x14ac:dyDescent="0.25">
      <c r="A20" s="158">
        <v>45390</v>
      </c>
      <c r="B20" s="30" t="s">
        <v>487</v>
      </c>
      <c r="C20" s="30">
        <v>42</v>
      </c>
      <c r="D20" s="150">
        <v>2</v>
      </c>
      <c r="E20" s="153">
        <f>Tabla142[[#This Row],[CANT.]]*Tabla142[[#This Row],[PRECIO UNITARIO]]</f>
        <v>84</v>
      </c>
      <c r="F20" s="155">
        <v>0</v>
      </c>
      <c r="G20" s="156">
        <v>84</v>
      </c>
      <c r="H20" s="153">
        <f>Tabla142[[#This Row],[EFECTIVO]]+Tabla142[[#This Row],[TRANSFERENCIA]]</f>
        <v>84</v>
      </c>
      <c r="I20" s="150" t="str">
        <f t="shared" si="0"/>
        <v>CANCELADO</v>
      </c>
      <c r="J20" s="150">
        <f>Tabla142[[#This Row],[VALOR A PAGAR]]-Tabla142[[#This Row],[VALOR CANCELADO]]</f>
        <v>0</v>
      </c>
      <c r="K20" s="153">
        <f>Tabla142[[#This Row],[VALOR A PAGAR]]*0.5</f>
        <v>42</v>
      </c>
      <c r="L20" s="153">
        <f>Tabla142[[#This Row],[VALOR A PAGAR]]-Tabla142[[#This Row],[COSTO]]</f>
        <v>42</v>
      </c>
      <c r="M20" s="183"/>
      <c r="N20" s="184"/>
      <c r="O20" s="186"/>
    </row>
    <row r="21" spans="1:15" s="185" customFormat="1" ht="27.75" customHeight="1" x14ac:dyDescent="0.25">
      <c r="A21" s="154">
        <v>45390</v>
      </c>
      <c r="B21" s="57" t="s">
        <v>362</v>
      </c>
      <c r="C21" s="57">
        <v>10</v>
      </c>
      <c r="D21" s="153">
        <v>2</v>
      </c>
      <c r="E21" s="153">
        <f>Tabla142[[#This Row],[CANT.]]*Tabla142[[#This Row],[PRECIO UNITARIO]]</f>
        <v>20</v>
      </c>
      <c r="F21" s="155">
        <v>0</v>
      </c>
      <c r="G21" s="155">
        <v>20</v>
      </c>
      <c r="H21" s="153">
        <f>Tabla142[[#This Row],[EFECTIVO]]+Tabla142[[#This Row],[TRANSFERENCIA]]</f>
        <v>20</v>
      </c>
      <c r="I21" s="150" t="str">
        <f t="shared" si="0"/>
        <v>CANCELADO</v>
      </c>
      <c r="J21" s="150">
        <f>Tabla142[[#This Row],[VALOR A PAGAR]]-Tabla142[[#This Row],[VALOR CANCELADO]]</f>
        <v>0</v>
      </c>
      <c r="K21" s="153">
        <f>Tabla142[[#This Row],[VALOR A PAGAR]]*0.5</f>
        <v>10</v>
      </c>
      <c r="L21" s="153">
        <f>Tabla142[[#This Row],[VALOR A PAGAR]]-Tabla142[[#This Row],[COSTO]]</f>
        <v>10</v>
      </c>
      <c r="M21" s="183"/>
      <c r="N21" s="184"/>
      <c r="O21" s="186"/>
    </row>
    <row r="22" spans="1:15" s="185" customFormat="1" ht="27.75" customHeight="1" x14ac:dyDescent="0.25">
      <c r="A22" s="158">
        <v>45391</v>
      </c>
      <c r="B22" s="30" t="s">
        <v>545</v>
      </c>
      <c r="C22" s="30">
        <v>65</v>
      </c>
      <c r="D22" s="150">
        <v>2</v>
      </c>
      <c r="E22" s="153">
        <f>Tabla142[[#This Row],[CANT.]]*Tabla142[[#This Row],[PRECIO UNITARIO]]</f>
        <v>130</v>
      </c>
      <c r="F22" s="155">
        <v>0</v>
      </c>
      <c r="G22" s="156">
        <v>130</v>
      </c>
      <c r="H22" s="153">
        <f>Tabla142[[#This Row],[EFECTIVO]]+Tabla142[[#This Row],[TRANSFERENCIA]]</f>
        <v>130</v>
      </c>
      <c r="I22" s="150" t="str">
        <f t="shared" si="0"/>
        <v>CANCELADO</v>
      </c>
      <c r="J22" s="150">
        <f>Tabla142[[#This Row],[VALOR A PAGAR]]-Tabla142[[#This Row],[VALOR CANCELADO]]</f>
        <v>0</v>
      </c>
      <c r="K22" s="153">
        <f>Tabla142[[#This Row],[VALOR A PAGAR]]*0.5</f>
        <v>65</v>
      </c>
      <c r="L22" s="153">
        <f>Tabla142[[#This Row],[VALOR A PAGAR]]-Tabla142[[#This Row],[COSTO]]</f>
        <v>65</v>
      </c>
      <c r="M22" s="183"/>
      <c r="N22" s="184"/>
      <c r="O22" s="186"/>
    </row>
    <row r="23" spans="1:15" s="185" customFormat="1" ht="27.75" customHeight="1" x14ac:dyDescent="0.25">
      <c r="A23" s="154">
        <v>45391</v>
      </c>
      <c r="B23" s="57" t="s">
        <v>402</v>
      </c>
      <c r="C23" s="57">
        <v>4</v>
      </c>
      <c r="D23" s="153">
        <v>2</v>
      </c>
      <c r="E23" s="153">
        <f>Tabla142[[#This Row],[CANT.]]*Tabla142[[#This Row],[PRECIO UNITARIO]]</f>
        <v>8</v>
      </c>
      <c r="F23" s="155">
        <v>0</v>
      </c>
      <c r="G23" s="155">
        <v>8</v>
      </c>
      <c r="H23" s="153">
        <f>Tabla142[[#This Row],[EFECTIVO]]+Tabla142[[#This Row],[TRANSFERENCIA]]</f>
        <v>8</v>
      </c>
      <c r="I23" s="150" t="str">
        <f t="shared" si="0"/>
        <v>CANCELADO</v>
      </c>
      <c r="J23" s="150">
        <f>Tabla142[[#This Row],[VALOR A PAGAR]]-Tabla142[[#This Row],[VALOR CANCELADO]]</f>
        <v>0</v>
      </c>
      <c r="K23" s="153">
        <f>Tabla142[[#This Row],[VALOR A PAGAR]]*0.5</f>
        <v>4</v>
      </c>
      <c r="L23" s="153">
        <f>Tabla142[[#This Row],[VALOR A PAGAR]]-Tabla142[[#This Row],[COSTO]]</f>
        <v>4</v>
      </c>
      <c r="M23" s="183"/>
      <c r="N23" s="184"/>
      <c r="O23" s="186"/>
    </row>
    <row r="24" spans="1:15" s="185" customFormat="1" ht="27.75" customHeight="1" x14ac:dyDescent="0.25">
      <c r="A24" s="154">
        <v>45406</v>
      </c>
      <c r="B24" s="57" t="s">
        <v>385</v>
      </c>
      <c r="C24" s="57">
        <v>16</v>
      </c>
      <c r="D24" s="153">
        <v>2</v>
      </c>
      <c r="E24" s="153">
        <f>Tabla142[[#This Row],[CANT.]]*Tabla142[[#This Row],[PRECIO UNITARIO]]</f>
        <v>32</v>
      </c>
      <c r="F24" s="155">
        <v>0</v>
      </c>
      <c r="G24" s="156">
        <v>32</v>
      </c>
      <c r="H24" s="153">
        <f>Tabla142[[#This Row],[EFECTIVO]]+Tabla142[[#This Row],[TRANSFERENCIA]]</f>
        <v>32</v>
      </c>
      <c r="I24" s="150" t="str">
        <f t="shared" si="0"/>
        <v>CANCELADO</v>
      </c>
      <c r="J24" s="150">
        <f>Tabla142[[#This Row],[VALOR A PAGAR]]-Tabla142[[#This Row],[VALOR CANCELADO]]</f>
        <v>0</v>
      </c>
      <c r="K24" s="153">
        <f>Tabla142[[#This Row],[VALOR A PAGAR]]*0.5</f>
        <v>16</v>
      </c>
      <c r="L24" s="153">
        <f>Tabla142[[#This Row],[VALOR A PAGAR]]-Tabla142[[#This Row],[COSTO]]</f>
        <v>16</v>
      </c>
      <c r="M24" s="183"/>
      <c r="N24" s="184"/>
      <c r="O24" s="186"/>
    </row>
    <row r="25" spans="1:15" s="185" customFormat="1" ht="27.75" customHeight="1" x14ac:dyDescent="0.25">
      <c r="A25" s="158">
        <v>45411</v>
      </c>
      <c r="B25" s="30" t="s">
        <v>360</v>
      </c>
      <c r="C25" s="30">
        <v>14</v>
      </c>
      <c r="D25" s="150">
        <v>2</v>
      </c>
      <c r="E25" s="153">
        <f>Tabla142[[#This Row],[CANT.]]*Tabla142[[#This Row],[PRECIO UNITARIO]]</f>
        <v>28</v>
      </c>
      <c r="F25" s="156">
        <v>0</v>
      </c>
      <c r="G25" s="156">
        <v>28</v>
      </c>
      <c r="H25" s="153">
        <f>Tabla142[[#This Row],[EFECTIVO]]+Tabla142[[#This Row],[TRANSFERENCIA]]</f>
        <v>28</v>
      </c>
      <c r="I25" s="150" t="str">
        <f t="shared" si="0"/>
        <v>CANCELADO</v>
      </c>
      <c r="J25" s="150">
        <f>Tabla142[[#This Row],[VALOR A PAGAR]]-Tabla142[[#This Row],[VALOR CANCELADO]]</f>
        <v>0</v>
      </c>
      <c r="K25" s="153">
        <f>Tabla142[[#This Row],[VALOR A PAGAR]]*0.5</f>
        <v>14</v>
      </c>
      <c r="L25" s="153">
        <f>Tabla142[[#This Row],[VALOR A PAGAR]]-Tabla142[[#This Row],[COSTO]]</f>
        <v>14</v>
      </c>
      <c r="M25" s="183"/>
      <c r="N25" s="184"/>
      <c r="O25" s="186"/>
    </row>
    <row r="26" spans="1:15" s="185" customFormat="1" ht="27.75" customHeight="1" x14ac:dyDescent="0.25">
      <c r="A26" s="158">
        <v>45414</v>
      </c>
      <c r="B26" s="30" t="s">
        <v>350</v>
      </c>
      <c r="C26" s="30">
        <v>24</v>
      </c>
      <c r="D26" s="150">
        <v>2</v>
      </c>
      <c r="E26" s="153">
        <f>Tabla142[[#This Row],[CANT.]]*Tabla142[[#This Row],[PRECIO UNITARIO]]</f>
        <v>48</v>
      </c>
      <c r="F26" s="156">
        <v>0</v>
      </c>
      <c r="G26" s="156">
        <v>48</v>
      </c>
      <c r="H26" s="153">
        <f>Tabla142[[#This Row],[EFECTIVO]]+Tabla142[[#This Row],[TRANSFERENCIA]]</f>
        <v>48</v>
      </c>
      <c r="I26" s="150" t="str">
        <f t="shared" si="0"/>
        <v>CANCELADO</v>
      </c>
      <c r="J26" s="150">
        <f>Tabla142[[#This Row],[VALOR A PAGAR]]-Tabla142[[#This Row],[VALOR CANCELADO]]</f>
        <v>0</v>
      </c>
      <c r="K26" s="153">
        <f>Tabla142[[#This Row],[VALOR A PAGAR]]*0.5</f>
        <v>24</v>
      </c>
      <c r="L26" s="153">
        <f>Tabla142[[#This Row],[VALOR A PAGAR]]-Tabla142[[#This Row],[COSTO]]</f>
        <v>24</v>
      </c>
      <c r="M26" s="183"/>
      <c r="N26" s="184"/>
      <c r="O26" s="186"/>
    </row>
    <row r="27" spans="1:15" s="7" customFormat="1" ht="27.75" customHeight="1" x14ac:dyDescent="0.25">
      <c r="A27" s="158">
        <v>45418</v>
      </c>
      <c r="B27" s="30" t="s">
        <v>359</v>
      </c>
      <c r="C27" s="30">
        <v>3</v>
      </c>
      <c r="D27" s="150">
        <v>2</v>
      </c>
      <c r="E27" s="153">
        <f>Tabla142[[#This Row],[CANT.]]*Tabla142[[#This Row],[PRECIO UNITARIO]]</f>
        <v>6</v>
      </c>
      <c r="F27" s="155">
        <v>0</v>
      </c>
      <c r="G27" s="156">
        <v>6</v>
      </c>
      <c r="H27" s="153">
        <f>Tabla142[[#This Row],[EFECTIVO]]+Tabla142[[#This Row],[TRANSFERENCIA]]</f>
        <v>6</v>
      </c>
      <c r="I27" s="150" t="str">
        <f t="shared" si="0"/>
        <v>CANCELADO</v>
      </c>
      <c r="J27" s="150">
        <f>Tabla142[[#This Row],[VALOR A PAGAR]]-Tabla142[[#This Row],[VALOR CANCELADO]]</f>
        <v>0</v>
      </c>
      <c r="K27" s="153">
        <f>Tabla142[[#This Row],[VALOR A PAGAR]]*0.5</f>
        <v>3</v>
      </c>
      <c r="L27" s="153">
        <f>Tabla142[[#This Row],[VALOR A PAGAR]]-Tabla142[[#This Row],[COSTO]]</f>
        <v>3</v>
      </c>
      <c r="M27" s="187"/>
    </row>
    <row r="28" spans="1:15" s="7" customFormat="1" ht="27.75" customHeight="1" x14ac:dyDescent="0.25">
      <c r="A28" s="158">
        <v>45420</v>
      </c>
      <c r="B28" s="30" t="s">
        <v>361</v>
      </c>
      <c r="C28" s="30">
        <v>3</v>
      </c>
      <c r="D28" s="150">
        <v>2</v>
      </c>
      <c r="E28" s="153">
        <f>Tabla142[[#This Row],[CANT.]]*Tabla142[[#This Row],[PRECIO UNITARIO]]</f>
        <v>6</v>
      </c>
      <c r="F28" s="156">
        <v>0</v>
      </c>
      <c r="G28" s="156">
        <v>6</v>
      </c>
      <c r="H28" s="153">
        <f>Tabla142[[#This Row],[EFECTIVO]]+Tabla142[[#This Row],[TRANSFERENCIA]]</f>
        <v>6</v>
      </c>
      <c r="I28" s="150" t="str">
        <f t="shared" si="0"/>
        <v>CANCELADO</v>
      </c>
      <c r="J28" s="150">
        <f>Tabla142[[#This Row],[VALOR A PAGAR]]-Tabla142[[#This Row],[VALOR CANCELADO]]</f>
        <v>0</v>
      </c>
      <c r="K28" s="153">
        <f>Tabla142[[#This Row],[VALOR A PAGAR]]*0.5</f>
        <v>3</v>
      </c>
      <c r="L28" s="153">
        <f>Tabla142[[#This Row],[VALOR A PAGAR]]-Tabla142[[#This Row],[COSTO]]</f>
        <v>3</v>
      </c>
      <c r="M28" s="187"/>
    </row>
    <row r="29" spans="1:15" s="7" customFormat="1" ht="27.75" customHeight="1" x14ac:dyDescent="0.25">
      <c r="A29" s="158">
        <v>45420</v>
      </c>
      <c r="B29" s="30" t="s">
        <v>341</v>
      </c>
      <c r="C29" s="30">
        <v>31</v>
      </c>
      <c r="D29" s="150">
        <v>2</v>
      </c>
      <c r="E29" s="153">
        <f>Tabla142[[#This Row],[CANT.]]*Tabla142[[#This Row],[PRECIO UNITARIO]]</f>
        <v>62</v>
      </c>
      <c r="F29" s="156">
        <v>0</v>
      </c>
      <c r="G29" s="156">
        <v>62</v>
      </c>
      <c r="H29" s="153">
        <f>Tabla142[[#This Row],[EFECTIVO]]+Tabla142[[#This Row],[TRANSFERENCIA]]</f>
        <v>62</v>
      </c>
      <c r="I29" s="150" t="str">
        <f t="shared" si="0"/>
        <v>CANCELADO</v>
      </c>
      <c r="J29" s="150">
        <f>Tabla142[[#This Row],[VALOR A PAGAR]]-Tabla142[[#This Row],[VALOR CANCELADO]]</f>
        <v>0</v>
      </c>
      <c r="K29" s="153">
        <f>Tabla142[[#This Row],[VALOR A PAGAR]]*0.5</f>
        <v>31</v>
      </c>
      <c r="L29" s="153">
        <f>Tabla142[[#This Row],[VALOR A PAGAR]]-Tabla142[[#This Row],[COSTO]]</f>
        <v>31</v>
      </c>
      <c r="M29" s="187"/>
    </row>
    <row r="30" spans="1:15" s="7" customFormat="1" ht="27.75" customHeight="1" x14ac:dyDescent="0.25">
      <c r="A30" s="158">
        <v>45421</v>
      </c>
      <c r="B30" s="30" t="s">
        <v>358</v>
      </c>
      <c r="C30" s="30">
        <v>2</v>
      </c>
      <c r="D30" s="150">
        <v>2</v>
      </c>
      <c r="E30" s="153">
        <f>Tabla142[[#This Row],[CANT.]]*Tabla142[[#This Row],[PRECIO UNITARIO]]</f>
        <v>4</v>
      </c>
      <c r="F30" s="156">
        <v>0</v>
      </c>
      <c r="G30" s="156">
        <v>4</v>
      </c>
      <c r="H30" s="153">
        <f>Tabla142[[#This Row],[EFECTIVO]]+Tabla142[[#This Row],[TRANSFERENCIA]]</f>
        <v>4</v>
      </c>
      <c r="I30" s="150" t="str">
        <f t="shared" si="0"/>
        <v>CANCELADO</v>
      </c>
      <c r="J30" s="150">
        <f>Tabla142[[#This Row],[VALOR A PAGAR]]-Tabla142[[#This Row],[VALOR CANCELADO]]</f>
        <v>0</v>
      </c>
      <c r="K30" s="153">
        <f>Tabla142[[#This Row],[VALOR A PAGAR]]*0.5</f>
        <v>2</v>
      </c>
      <c r="L30" s="153">
        <f>Tabla142[[#This Row],[VALOR A PAGAR]]-Tabla142[[#This Row],[COSTO]]</f>
        <v>2</v>
      </c>
      <c r="M30" s="187"/>
    </row>
    <row r="31" spans="1:15" s="7" customFormat="1" ht="27.75" customHeight="1" x14ac:dyDescent="0.25">
      <c r="A31" s="158">
        <v>45422</v>
      </c>
      <c r="B31" s="30" t="s">
        <v>336</v>
      </c>
      <c r="C31" s="30">
        <v>5</v>
      </c>
      <c r="D31" s="150">
        <v>2</v>
      </c>
      <c r="E31" s="153">
        <f>Tabla142[[#This Row],[CANT.]]*Tabla142[[#This Row],[PRECIO UNITARIO]]</f>
        <v>10</v>
      </c>
      <c r="F31" s="156">
        <v>0</v>
      </c>
      <c r="G31" s="156">
        <v>10</v>
      </c>
      <c r="H31" s="153">
        <f>Tabla142[[#This Row],[EFECTIVO]]+Tabla142[[#This Row],[TRANSFERENCIA]]</f>
        <v>10</v>
      </c>
      <c r="I31" s="150" t="str">
        <f t="shared" si="0"/>
        <v>CANCELADO</v>
      </c>
      <c r="J31" s="150">
        <f>Tabla142[[#This Row],[VALOR A PAGAR]]-Tabla142[[#This Row],[VALOR CANCELADO]]</f>
        <v>0</v>
      </c>
      <c r="K31" s="153">
        <f>Tabla142[[#This Row],[VALOR A PAGAR]]*0.5</f>
        <v>5</v>
      </c>
      <c r="L31" s="153">
        <f>Tabla142[[#This Row],[VALOR A PAGAR]]-Tabla142[[#This Row],[COSTO]]</f>
        <v>5</v>
      </c>
      <c r="M31" s="187"/>
    </row>
    <row r="32" spans="1:15" s="7" customFormat="1" ht="27.75" customHeight="1" x14ac:dyDescent="0.25">
      <c r="A32" s="158">
        <v>45428</v>
      </c>
      <c r="B32" s="30" t="s">
        <v>382</v>
      </c>
      <c r="C32" s="30">
        <v>5</v>
      </c>
      <c r="D32" s="150">
        <v>2</v>
      </c>
      <c r="E32" s="153">
        <f>Tabla142[[#This Row],[CANT.]]*Tabla142[[#This Row],[PRECIO UNITARIO]]</f>
        <v>10</v>
      </c>
      <c r="F32" s="156">
        <v>0</v>
      </c>
      <c r="G32" s="156">
        <v>10</v>
      </c>
      <c r="H32" s="153">
        <f>Tabla142[[#This Row],[EFECTIVO]]+Tabla142[[#This Row],[TRANSFERENCIA]]</f>
        <v>10</v>
      </c>
      <c r="I32" s="150" t="str">
        <f t="shared" si="0"/>
        <v>CANCELADO</v>
      </c>
      <c r="J32" s="150">
        <f>Tabla142[[#This Row],[VALOR A PAGAR]]-Tabla142[[#This Row],[VALOR CANCELADO]]</f>
        <v>0</v>
      </c>
      <c r="K32" s="153">
        <f>Tabla142[[#This Row],[VALOR A PAGAR]]*0.5</f>
        <v>5</v>
      </c>
      <c r="L32" s="153">
        <f>Tabla142[[#This Row],[VALOR A PAGAR]]-Tabla142[[#This Row],[COSTO]]</f>
        <v>5</v>
      </c>
      <c r="M32" s="187"/>
    </row>
    <row r="33" spans="1:14" s="7" customFormat="1" ht="27.75" customHeight="1" x14ac:dyDescent="0.25">
      <c r="A33" s="158">
        <v>45428</v>
      </c>
      <c r="B33" s="30" t="s">
        <v>382</v>
      </c>
      <c r="C33" s="30">
        <v>5</v>
      </c>
      <c r="D33" s="150">
        <v>2</v>
      </c>
      <c r="E33" s="153">
        <f>Tabla142[[#This Row],[CANT.]]*Tabla142[[#This Row],[PRECIO UNITARIO]]</f>
        <v>10</v>
      </c>
      <c r="F33" s="156">
        <v>0</v>
      </c>
      <c r="G33" s="156">
        <v>10</v>
      </c>
      <c r="H33" s="153">
        <f>Tabla142[[#This Row],[EFECTIVO]]+Tabla142[[#This Row],[TRANSFERENCIA]]</f>
        <v>10</v>
      </c>
      <c r="I33" s="150" t="str">
        <f t="shared" si="0"/>
        <v>CANCELADO</v>
      </c>
      <c r="J33" s="150">
        <f>Tabla142[[#This Row],[VALOR A PAGAR]]-Tabla142[[#This Row],[VALOR CANCELADO]]</f>
        <v>0</v>
      </c>
      <c r="K33" s="153">
        <f>Tabla142[[#This Row],[VALOR A PAGAR]]*0.5</f>
        <v>5</v>
      </c>
      <c r="L33" s="153">
        <f>Tabla142[[#This Row],[VALOR A PAGAR]]-Tabla142[[#This Row],[COSTO]]</f>
        <v>5</v>
      </c>
      <c r="M33" s="187"/>
    </row>
    <row r="34" spans="1:14" s="7" customFormat="1" ht="27.75" customHeight="1" x14ac:dyDescent="0.25">
      <c r="A34" s="158">
        <v>45429</v>
      </c>
      <c r="B34" s="30" t="s">
        <v>339</v>
      </c>
      <c r="C34" s="30">
        <v>22</v>
      </c>
      <c r="D34" s="150">
        <v>2</v>
      </c>
      <c r="E34" s="153">
        <f>Tabla142[[#This Row],[CANT.]]*Tabla142[[#This Row],[PRECIO UNITARIO]]</f>
        <v>44</v>
      </c>
      <c r="F34" s="156">
        <v>0</v>
      </c>
      <c r="G34" s="156">
        <v>44</v>
      </c>
      <c r="H34" s="153">
        <f>Tabla142[[#This Row],[EFECTIVO]]+Tabla142[[#This Row],[TRANSFERENCIA]]</f>
        <v>44</v>
      </c>
      <c r="I34" s="150" t="str">
        <f t="shared" si="0"/>
        <v>CANCELADO</v>
      </c>
      <c r="J34" s="150">
        <f>Tabla142[[#This Row],[VALOR A PAGAR]]-Tabla142[[#This Row],[VALOR CANCELADO]]</f>
        <v>0</v>
      </c>
      <c r="K34" s="153">
        <f>Tabla142[[#This Row],[VALOR A PAGAR]]*0.5</f>
        <v>22</v>
      </c>
      <c r="L34" s="153">
        <f>Tabla142[[#This Row],[VALOR A PAGAR]]-Tabla142[[#This Row],[COSTO]]</f>
        <v>22</v>
      </c>
      <c r="M34" s="187"/>
    </row>
    <row r="35" spans="1:14" s="7" customFormat="1" ht="27.75" customHeight="1" x14ac:dyDescent="0.25">
      <c r="A35" s="158">
        <v>45432</v>
      </c>
      <c r="B35" s="30" t="s">
        <v>365</v>
      </c>
      <c r="C35" s="30">
        <v>18</v>
      </c>
      <c r="D35" s="150">
        <v>2</v>
      </c>
      <c r="E35" s="153">
        <f>Tabla142[[#This Row],[CANT.]]*Tabla142[[#This Row],[PRECIO UNITARIO]]</f>
        <v>36</v>
      </c>
      <c r="F35" s="156">
        <v>0</v>
      </c>
      <c r="G35" s="156">
        <v>36</v>
      </c>
      <c r="H35" s="153">
        <f>Tabla142[[#This Row],[EFECTIVO]]+Tabla142[[#This Row],[TRANSFERENCIA]]</f>
        <v>36</v>
      </c>
      <c r="I35" s="150" t="str">
        <f t="shared" si="0"/>
        <v>CANCELADO</v>
      </c>
      <c r="J35" s="150">
        <f>Tabla142[[#This Row],[VALOR A PAGAR]]-Tabla142[[#This Row],[VALOR CANCELADO]]</f>
        <v>0</v>
      </c>
      <c r="K35" s="153">
        <f>Tabla142[[#This Row],[VALOR A PAGAR]]*0.5</f>
        <v>18</v>
      </c>
      <c r="L35" s="153">
        <f>Tabla142[[#This Row],[VALOR A PAGAR]]-Tabla142[[#This Row],[COSTO]]</f>
        <v>18</v>
      </c>
      <c r="M35" s="187"/>
      <c r="N35" s="188"/>
    </row>
    <row r="36" spans="1:14" s="7" customFormat="1" ht="27.75" customHeight="1" x14ac:dyDescent="0.25">
      <c r="A36" s="158">
        <v>45432</v>
      </c>
      <c r="B36" s="30" t="s">
        <v>585</v>
      </c>
      <c r="C36" s="30">
        <v>15</v>
      </c>
      <c r="D36" s="150">
        <v>2</v>
      </c>
      <c r="E36" s="153">
        <f>Tabla142[[#This Row],[CANT.]]*Tabla142[[#This Row],[PRECIO UNITARIO]]</f>
        <v>30</v>
      </c>
      <c r="F36" s="156">
        <v>0</v>
      </c>
      <c r="G36" s="156">
        <v>30</v>
      </c>
      <c r="H36" s="153">
        <f>Tabla142[[#This Row],[EFECTIVO]]+Tabla142[[#This Row],[TRANSFERENCIA]]</f>
        <v>30</v>
      </c>
      <c r="I36" s="150" t="str">
        <f>IF(('CARNETS '!E89='CARNETS '!H89),"CANCELADO","SALDO PENDIENTE")</f>
        <v>CANCELADO</v>
      </c>
      <c r="J36" s="150">
        <f>Tabla142[[#This Row],[VALOR A PAGAR]]-Tabla142[[#This Row],[VALOR CANCELADO]]</f>
        <v>0</v>
      </c>
      <c r="K36" s="153">
        <f>Tabla142[[#This Row],[VALOR A PAGAR]]*0.5</f>
        <v>15</v>
      </c>
      <c r="L36" s="153">
        <f>Tabla142[[#This Row],[VALOR A PAGAR]]-Tabla142[[#This Row],[COSTO]]</f>
        <v>15</v>
      </c>
      <c r="M36" s="187"/>
      <c r="N36" s="188"/>
    </row>
    <row r="37" spans="1:14" s="7" customFormat="1" ht="27.75" customHeight="1" x14ac:dyDescent="0.25">
      <c r="A37" s="158">
        <v>45433</v>
      </c>
      <c r="B37" s="30" t="s">
        <v>583</v>
      </c>
      <c r="C37" s="30">
        <v>20</v>
      </c>
      <c r="D37" s="150">
        <v>2</v>
      </c>
      <c r="E37" s="153">
        <f>Tabla142[[#This Row],[CANT.]]*Tabla142[[#This Row],[PRECIO UNITARIO]]</f>
        <v>40</v>
      </c>
      <c r="F37" s="156">
        <v>0</v>
      </c>
      <c r="G37" s="156">
        <v>40</v>
      </c>
      <c r="H37" s="153">
        <f>Tabla142[[#This Row],[EFECTIVO]]+Tabla142[[#This Row],[TRANSFERENCIA]]</f>
        <v>40</v>
      </c>
      <c r="I37" s="150" t="str">
        <f t="shared" si="0"/>
        <v>CANCELADO</v>
      </c>
      <c r="J37" s="150">
        <f>Tabla142[[#This Row],[VALOR A PAGAR]]-Tabla142[[#This Row],[VALOR CANCELADO]]</f>
        <v>0</v>
      </c>
      <c r="K37" s="153">
        <f>Tabla142[[#This Row],[VALOR A PAGAR]]*0.5</f>
        <v>20</v>
      </c>
      <c r="L37" s="153">
        <f>Tabla142[[#This Row],[VALOR A PAGAR]]-Tabla142[[#This Row],[COSTO]]</f>
        <v>20</v>
      </c>
      <c r="M37" s="187"/>
      <c r="N37" s="188"/>
    </row>
    <row r="38" spans="1:14" s="7" customFormat="1" ht="27.75" customHeight="1" x14ac:dyDescent="0.25">
      <c r="A38" s="158">
        <v>45433</v>
      </c>
      <c r="B38" s="30" t="s">
        <v>584</v>
      </c>
      <c r="C38" s="30">
        <v>26</v>
      </c>
      <c r="D38" s="150">
        <v>2</v>
      </c>
      <c r="E38" s="153">
        <f>Tabla142[[#This Row],[CANT.]]*Tabla142[[#This Row],[PRECIO UNITARIO]]</f>
        <v>52</v>
      </c>
      <c r="F38" s="156">
        <v>0</v>
      </c>
      <c r="G38" s="156">
        <v>52</v>
      </c>
      <c r="H38" s="153">
        <f>Tabla142[[#This Row],[EFECTIVO]]+Tabla142[[#This Row],[TRANSFERENCIA]]</f>
        <v>52</v>
      </c>
      <c r="I38" s="150" t="str">
        <f t="shared" si="0"/>
        <v>CANCELADO</v>
      </c>
      <c r="J38" s="150">
        <f>Tabla142[[#This Row],[VALOR A PAGAR]]-Tabla142[[#This Row],[VALOR CANCELADO]]</f>
        <v>0</v>
      </c>
      <c r="K38" s="153">
        <f>Tabla142[[#This Row],[VALOR A PAGAR]]*0.5</f>
        <v>26</v>
      </c>
      <c r="L38" s="153">
        <f>Tabla142[[#This Row],[VALOR A PAGAR]]-Tabla142[[#This Row],[COSTO]]</f>
        <v>26</v>
      </c>
      <c r="M38" s="187"/>
      <c r="N38" s="188"/>
    </row>
    <row r="39" spans="1:14" s="7" customFormat="1" ht="27.75" customHeight="1" x14ac:dyDescent="0.25">
      <c r="A39" s="158">
        <v>45433</v>
      </c>
      <c r="B39" s="30" t="s">
        <v>364</v>
      </c>
      <c r="C39" s="30">
        <v>15</v>
      </c>
      <c r="D39" s="150">
        <v>2</v>
      </c>
      <c r="E39" s="153">
        <f>Tabla142[[#This Row],[CANT.]]*Tabla142[[#This Row],[PRECIO UNITARIO]]</f>
        <v>30</v>
      </c>
      <c r="F39" s="156">
        <v>0</v>
      </c>
      <c r="G39" s="156">
        <v>30</v>
      </c>
      <c r="H39" s="153">
        <f>Tabla142[[#This Row],[EFECTIVO]]+Tabla142[[#This Row],[TRANSFERENCIA]]</f>
        <v>30</v>
      </c>
      <c r="I39" s="150" t="str">
        <f>IF(('CARNETS '!E91='CARNETS '!H91),"CANCELADO","SALDO PENDIENTE")</f>
        <v>CANCELADO</v>
      </c>
      <c r="J39" s="150">
        <f>Tabla142[[#This Row],[VALOR A PAGAR]]-Tabla142[[#This Row],[VALOR CANCELADO]]</f>
        <v>0</v>
      </c>
      <c r="K39" s="153">
        <f>Tabla142[[#This Row],[VALOR A PAGAR]]*0.5</f>
        <v>15</v>
      </c>
      <c r="L39" s="153">
        <f>Tabla142[[#This Row],[VALOR A PAGAR]]-Tabla142[[#This Row],[COSTO]]</f>
        <v>15</v>
      </c>
      <c r="M39" s="187"/>
      <c r="N39" s="188"/>
    </row>
    <row r="40" spans="1:14" s="7" customFormat="1" ht="27.75" customHeight="1" x14ac:dyDescent="0.25">
      <c r="A40" s="154">
        <v>45439</v>
      </c>
      <c r="B40" s="57" t="s">
        <v>368</v>
      </c>
      <c r="C40" s="57">
        <v>9</v>
      </c>
      <c r="D40" s="150">
        <v>2</v>
      </c>
      <c r="E40" s="153">
        <f>Tabla142[[#This Row],[CANT.]]*Tabla142[[#This Row],[PRECIO UNITARIO]]</f>
        <v>18</v>
      </c>
      <c r="F40" s="156">
        <v>0</v>
      </c>
      <c r="G40" s="156">
        <v>18</v>
      </c>
      <c r="H40" s="153">
        <f>Tabla142[[#This Row],[EFECTIVO]]+Tabla142[[#This Row],[TRANSFERENCIA]]</f>
        <v>18</v>
      </c>
      <c r="I40" s="150" t="str">
        <f t="shared" si="0"/>
        <v>CANCELADO</v>
      </c>
      <c r="J40" s="150">
        <f>Tabla142[[#This Row],[VALOR A PAGAR]]-Tabla142[[#This Row],[VALOR CANCELADO]]</f>
        <v>0</v>
      </c>
      <c r="K40" s="153">
        <f>Tabla142[[#This Row],[VALOR A PAGAR]]*0.5</f>
        <v>9</v>
      </c>
      <c r="L40" s="153">
        <f>Tabla142[[#This Row],[VALOR A PAGAR]]-Tabla142[[#This Row],[COSTO]]</f>
        <v>9</v>
      </c>
      <c r="M40" s="187"/>
    </row>
    <row r="41" spans="1:14" s="7" customFormat="1" ht="27.75" customHeight="1" x14ac:dyDescent="0.25">
      <c r="A41" s="158">
        <v>45439</v>
      </c>
      <c r="B41" s="30" t="s">
        <v>352</v>
      </c>
      <c r="C41" s="30">
        <v>18</v>
      </c>
      <c r="D41" s="150">
        <v>2</v>
      </c>
      <c r="E41" s="153">
        <f>Tabla142[[#This Row],[CANT.]]*Tabla142[[#This Row],[PRECIO UNITARIO]]</f>
        <v>36</v>
      </c>
      <c r="F41" s="156">
        <v>0</v>
      </c>
      <c r="G41" s="156">
        <v>38</v>
      </c>
      <c r="H41" s="153">
        <f>Tabla142[[#This Row],[EFECTIVO]]+Tabla142[[#This Row],[TRANSFERENCIA]]</f>
        <v>38</v>
      </c>
      <c r="I41" s="150" t="str">
        <f t="shared" si="0"/>
        <v>SALDO PENDIENTE</v>
      </c>
      <c r="J41" s="150">
        <f>Tabla142[[#This Row],[VALOR A PAGAR]]-Tabla142[[#This Row],[VALOR CANCELADO]]</f>
        <v>-2</v>
      </c>
      <c r="K41" s="153">
        <f>Tabla142[[#This Row],[VALOR A PAGAR]]*0.5</f>
        <v>18</v>
      </c>
      <c r="L41" s="153">
        <f>Tabla142[[#This Row],[VALOR A PAGAR]]-Tabla142[[#This Row],[COSTO]]</f>
        <v>18</v>
      </c>
      <c r="M41" s="187" t="s">
        <v>601</v>
      </c>
    </row>
    <row r="42" spans="1:14" s="7" customFormat="1" ht="27.75" customHeight="1" x14ac:dyDescent="0.25">
      <c r="A42" s="158">
        <v>45440</v>
      </c>
      <c r="B42" s="30" t="s">
        <v>543</v>
      </c>
      <c r="C42" s="30">
        <v>7</v>
      </c>
      <c r="D42" s="150">
        <v>2</v>
      </c>
      <c r="E42" s="153">
        <f>Tabla142[[#This Row],[CANT.]]*Tabla142[[#This Row],[PRECIO UNITARIO]]</f>
        <v>14</v>
      </c>
      <c r="F42" s="156"/>
      <c r="G42" s="156">
        <v>7</v>
      </c>
      <c r="H42" s="153">
        <f>Tabla142[[#This Row],[EFECTIVO]]+Tabla142[[#This Row],[TRANSFERENCIA]]</f>
        <v>7</v>
      </c>
      <c r="I42" s="150" t="str">
        <f t="shared" si="0"/>
        <v>SALDO PENDIENTE</v>
      </c>
      <c r="J42" s="150">
        <f>Tabla142[[#This Row],[VALOR A PAGAR]]-Tabla142[[#This Row],[VALOR CANCELADO]]</f>
        <v>7</v>
      </c>
      <c r="K42" s="153">
        <f>Tabla142[[#This Row],[VALOR A PAGAR]]*0.5</f>
        <v>7</v>
      </c>
      <c r="L42" s="153">
        <f>Tabla142[[#This Row],[VALOR A PAGAR]]-Tabla142[[#This Row],[COSTO]]</f>
        <v>7</v>
      </c>
      <c r="M42" s="187"/>
    </row>
    <row r="43" spans="1:14" s="7" customFormat="1" ht="27.75" customHeight="1" x14ac:dyDescent="0.25">
      <c r="A43" s="158">
        <v>45442</v>
      </c>
      <c r="B43" s="30" t="s">
        <v>354</v>
      </c>
      <c r="C43" s="30">
        <v>24</v>
      </c>
      <c r="D43" s="150">
        <v>2</v>
      </c>
      <c r="E43" s="153">
        <f>Tabla142[[#This Row],[CANT.]]*Tabla142[[#This Row],[PRECIO UNITARIO]]</f>
        <v>48</v>
      </c>
      <c r="F43" s="156">
        <v>0</v>
      </c>
      <c r="G43" s="156">
        <v>48</v>
      </c>
      <c r="H43" s="153">
        <f>Tabla142[[#This Row],[EFECTIVO]]+Tabla142[[#This Row],[TRANSFERENCIA]]</f>
        <v>48</v>
      </c>
      <c r="I43" s="150" t="str">
        <f t="shared" si="0"/>
        <v>CANCELADO</v>
      </c>
      <c r="J43" s="150">
        <f>Tabla142[[#This Row],[VALOR A PAGAR]]-Tabla142[[#This Row],[VALOR CANCELADO]]</f>
        <v>0</v>
      </c>
      <c r="K43" s="153">
        <f>Tabla142[[#This Row],[VALOR A PAGAR]]*0.5</f>
        <v>24</v>
      </c>
      <c r="L43" s="153">
        <f>Tabla142[[#This Row],[VALOR A PAGAR]]-Tabla142[[#This Row],[COSTO]]</f>
        <v>24</v>
      </c>
      <c r="M43" s="187"/>
    </row>
    <row r="44" spans="1:14" s="7" customFormat="1" ht="27.75" customHeight="1" x14ac:dyDescent="0.25">
      <c r="A44" s="158">
        <v>45443</v>
      </c>
      <c r="B44" s="30" t="s">
        <v>349</v>
      </c>
      <c r="C44" s="30">
        <v>11</v>
      </c>
      <c r="D44" s="150">
        <v>2</v>
      </c>
      <c r="E44" s="153">
        <f>Tabla142[[#This Row],[CANT.]]*Tabla142[[#This Row],[PRECIO UNITARIO]]</f>
        <v>22</v>
      </c>
      <c r="F44" s="156">
        <v>0</v>
      </c>
      <c r="G44" s="156">
        <v>22</v>
      </c>
      <c r="H44" s="153">
        <f>Tabla142[[#This Row],[EFECTIVO]]+Tabla142[[#This Row],[TRANSFERENCIA]]</f>
        <v>22</v>
      </c>
      <c r="I44" s="150" t="str">
        <f t="shared" si="0"/>
        <v>CANCELADO</v>
      </c>
      <c r="J44" s="150">
        <f>Tabla142[[#This Row],[VALOR A PAGAR]]-Tabla142[[#This Row],[VALOR CANCELADO]]</f>
        <v>0</v>
      </c>
      <c r="K44" s="153">
        <f>Tabla142[[#This Row],[VALOR A PAGAR]]*0.5</f>
        <v>11</v>
      </c>
      <c r="L44" s="153">
        <f>Tabla142[[#This Row],[VALOR A PAGAR]]-Tabla142[[#This Row],[COSTO]]</f>
        <v>11</v>
      </c>
      <c r="M44" s="187"/>
    </row>
    <row r="45" spans="1:14" s="7" customFormat="1" ht="27.75" customHeight="1" x14ac:dyDescent="0.25">
      <c r="A45" s="158">
        <v>45446</v>
      </c>
      <c r="B45" s="30" t="s">
        <v>391</v>
      </c>
      <c r="C45" s="30">
        <v>6</v>
      </c>
      <c r="D45" s="150">
        <v>2</v>
      </c>
      <c r="E45" s="153">
        <f>Tabla142[[#This Row],[CANT.]]*Tabla142[[#This Row],[PRECIO UNITARIO]]</f>
        <v>12</v>
      </c>
      <c r="F45" s="156">
        <v>0</v>
      </c>
      <c r="G45" s="156">
        <v>12</v>
      </c>
      <c r="H45" s="153">
        <f>Tabla142[[#This Row],[EFECTIVO]]+Tabla142[[#This Row],[TRANSFERENCIA]]</f>
        <v>12</v>
      </c>
      <c r="I45" s="150" t="str">
        <f t="shared" si="0"/>
        <v>CANCELADO</v>
      </c>
      <c r="J45" s="150">
        <f>Tabla142[[#This Row],[VALOR A PAGAR]]-Tabla142[[#This Row],[VALOR CANCELADO]]</f>
        <v>0</v>
      </c>
      <c r="K45" s="153">
        <f>Tabla142[[#This Row],[VALOR A PAGAR]]*0.5</f>
        <v>6</v>
      </c>
      <c r="L45" s="153">
        <f>Tabla142[[#This Row],[VALOR A PAGAR]]-Tabla142[[#This Row],[COSTO]]</f>
        <v>6</v>
      </c>
      <c r="M45" s="183"/>
      <c r="N45" s="189"/>
    </row>
    <row r="46" spans="1:14" s="7" customFormat="1" ht="27.75" customHeight="1" x14ac:dyDescent="0.25">
      <c r="A46" s="158">
        <v>45447</v>
      </c>
      <c r="B46" s="30" t="s">
        <v>343</v>
      </c>
      <c r="C46" s="30">
        <v>5</v>
      </c>
      <c r="D46" s="150">
        <v>2</v>
      </c>
      <c r="E46" s="153">
        <f>Tabla142[[#This Row],[CANT.]]*Tabla142[[#This Row],[PRECIO UNITARIO]]</f>
        <v>10</v>
      </c>
      <c r="F46" s="156">
        <v>0</v>
      </c>
      <c r="G46" s="156">
        <v>10</v>
      </c>
      <c r="H46" s="153">
        <f>Tabla142[[#This Row],[EFECTIVO]]+Tabla142[[#This Row],[TRANSFERENCIA]]</f>
        <v>10</v>
      </c>
      <c r="I46" s="150" t="str">
        <f t="shared" si="0"/>
        <v>CANCELADO</v>
      </c>
      <c r="J46" s="150">
        <f>Tabla142[[#This Row],[VALOR A PAGAR]]-Tabla142[[#This Row],[VALOR CANCELADO]]</f>
        <v>0</v>
      </c>
      <c r="K46" s="153">
        <f>Tabla142[[#This Row],[VALOR A PAGAR]]*0.5</f>
        <v>5</v>
      </c>
      <c r="L46" s="153">
        <f>Tabla142[[#This Row],[VALOR A PAGAR]]-Tabla142[[#This Row],[COSTO]]</f>
        <v>5</v>
      </c>
      <c r="M46" s="187"/>
    </row>
    <row r="47" spans="1:14" s="7" customFormat="1" ht="27.75" customHeight="1" x14ac:dyDescent="0.25">
      <c r="A47" s="158">
        <v>45447</v>
      </c>
      <c r="B47" s="30" t="s">
        <v>369</v>
      </c>
      <c r="C47" s="30">
        <v>63</v>
      </c>
      <c r="D47" s="150">
        <v>2</v>
      </c>
      <c r="E47" s="153">
        <f>Tabla142[[#This Row],[CANT.]]*Tabla142[[#This Row],[PRECIO UNITARIO]]</f>
        <v>126</v>
      </c>
      <c r="F47" s="156">
        <v>0</v>
      </c>
      <c r="G47" s="156">
        <v>126</v>
      </c>
      <c r="H47" s="153">
        <f>Tabla142[[#This Row],[EFECTIVO]]+Tabla142[[#This Row],[TRANSFERENCIA]]</f>
        <v>126</v>
      </c>
      <c r="I47" s="150" t="str">
        <f t="shared" si="0"/>
        <v>CANCELADO</v>
      </c>
      <c r="J47" s="150">
        <f>Tabla142[[#This Row],[VALOR A PAGAR]]-Tabla142[[#This Row],[VALOR CANCELADO]]</f>
        <v>0</v>
      </c>
      <c r="K47" s="153">
        <f>Tabla142[[#This Row],[VALOR A PAGAR]]*0.5</f>
        <v>63</v>
      </c>
      <c r="L47" s="153">
        <f>Tabla142[[#This Row],[VALOR A PAGAR]]-Tabla142[[#This Row],[COSTO]]</f>
        <v>63</v>
      </c>
      <c r="M47" s="187"/>
    </row>
    <row r="48" spans="1:14" s="7" customFormat="1" ht="27.75" customHeight="1" x14ac:dyDescent="0.25">
      <c r="A48" s="190">
        <v>45448</v>
      </c>
      <c r="B48" s="30" t="s">
        <v>337</v>
      </c>
      <c r="C48" s="30">
        <v>8</v>
      </c>
      <c r="D48" s="150">
        <v>2</v>
      </c>
      <c r="E48" s="153">
        <f>Tabla142[[#This Row],[CANT.]]*Tabla142[[#This Row],[PRECIO UNITARIO]]</f>
        <v>16</v>
      </c>
      <c r="F48" s="156">
        <v>20</v>
      </c>
      <c r="G48" s="156">
        <v>0</v>
      </c>
      <c r="H48" s="153">
        <f>Tabla142[[#This Row],[EFECTIVO]]+Tabla142[[#This Row],[TRANSFERENCIA]]</f>
        <v>20</v>
      </c>
      <c r="I48" s="150" t="str">
        <f t="shared" si="0"/>
        <v>SALDO PENDIENTE</v>
      </c>
      <c r="J48" s="150">
        <f>Tabla142[[#This Row],[VALOR A PAGAR]]-Tabla142[[#This Row],[VALOR CANCELADO]]</f>
        <v>-4</v>
      </c>
      <c r="K48" s="153">
        <f>Tabla142[[#This Row],[VALOR A PAGAR]]*0.5</f>
        <v>8</v>
      </c>
      <c r="L48" s="153">
        <f>Tabla142[[#This Row],[VALOR A PAGAR]]-Tabla142[[#This Row],[COSTO]]</f>
        <v>8</v>
      </c>
      <c r="M48" s="191" t="s">
        <v>648</v>
      </c>
    </row>
    <row r="49" spans="1:13" s="7" customFormat="1" ht="27.75" customHeight="1" x14ac:dyDescent="0.25">
      <c r="A49" s="158">
        <v>45453</v>
      </c>
      <c r="B49" s="30" t="s">
        <v>361</v>
      </c>
      <c r="C49" s="30">
        <v>1</v>
      </c>
      <c r="D49" s="150">
        <v>2</v>
      </c>
      <c r="E49" s="153">
        <f>Tabla142[[#This Row],[CANT.]]*Tabla142[[#This Row],[PRECIO UNITARIO]]</f>
        <v>2</v>
      </c>
      <c r="F49" s="156">
        <v>0</v>
      </c>
      <c r="G49" s="156">
        <v>2</v>
      </c>
      <c r="H49" s="153">
        <f>Tabla142[[#This Row],[EFECTIVO]]+Tabla142[[#This Row],[TRANSFERENCIA]]</f>
        <v>2</v>
      </c>
      <c r="I49" s="150" t="str">
        <f t="shared" si="0"/>
        <v>CANCELADO</v>
      </c>
      <c r="J49" s="150">
        <f>Tabla142[[#This Row],[VALOR A PAGAR]]-Tabla142[[#This Row],[VALOR CANCELADO]]</f>
        <v>0</v>
      </c>
      <c r="K49" s="153">
        <f>Tabla142[[#This Row],[VALOR A PAGAR]]*0.5</f>
        <v>1</v>
      </c>
      <c r="L49" s="153">
        <f>Tabla142[[#This Row],[VALOR A PAGAR]]-Tabla142[[#This Row],[COSTO]]</f>
        <v>1</v>
      </c>
      <c r="M49" s="187"/>
    </row>
    <row r="50" spans="1:13" s="7" customFormat="1" ht="27.75" customHeight="1" x14ac:dyDescent="0.25">
      <c r="A50" s="158">
        <v>45454</v>
      </c>
      <c r="B50" s="30" t="s">
        <v>385</v>
      </c>
      <c r="C50" s="30">
        <v>1</v>
      </c>
      <c r="D50" s="150">
        <v>2</v>
      </c>
      <c r="E50" s="153">
        <f>Tabla142[[#This Row],[CANT.]]*Tabla142[[#This Row],[PRECIO UNITARIO]]</f>
        <v>2</v>
      </c>
      <c r="F50" s="156">
        <v>0</v>
      </c>
      <c r="G50" s="156">
        <v>2</v>
      </c>
      <c r="H50" s="153">
        <f>Tabla142[[#This Row],[EFECTIVO]]+Tabla142[[#This Row],[TRANSFERENCIA]]</f>
        <v>2</v>
      </c>
      <c r="I50" s="150" t="str">
        <f t="shared" si="0"/>
        <v>CANCELADO</v>
      </c>
      <c r="J50" s="150">
        <f>Tabla142[[#This Row],[VALOR A PAGAR]]-Tabla142[[#This Row],[VALOR CANCELADO]]</f>
        <v>0</v>
      </c>
      <c r="K50" s="153">
        <f>Tabla142[[#This Row],[VALOR A PAGAR]]*0.5</f>
        <v>1</v>
      </c>
      <c r="L50" s="153">
        <f>Tabla142[[#This Row],[VALOR A PAGAR]]-Tabla142[[#This Row],[COSTO]]</f>
        <v>1</v>
      </c>
      <c r="M50" s="187"/>
    </row>
    <row r="51" spans="1:13" s="7" customFormat="1" ht="27.75" customHeight="1" x14ac:dyDescent="0.25">
      <c r="A51" s="158">
        <v>45455</v>
      </c>
      <c r="B51" s="30" t="s">
        <v>359</v>
      </c>
      <c r="C51" s="30">
        <v>1</v>
      </c>
      <c r="D51" s="150">
        <v>2</v>
      </c>
      <c r="E51" s="153">
        <f>Tabla142[[#This Row],[CANT.]]*Tabla142[[#This Row],[PRECIO UNITARIO]]</f>
        <v>2</v>
      </c>
      <c r="F51" s="156">
        <v>0</v>
      </c>
      <c r="G51" s="156">
        <v>2</v>
      </c>
      <c r="H51" s="153">
        <f>Tabla142[[#This Row],[EFECTIVO]]+Tabla142[[#This Row],[TRANSFERENCIA]]</f>
        <v>2</v>
      </c>
      <c r="I51" s="150" t="str">
        <f t="shared" si="0"/>
        <v>CANCELADO</v>
      </c>
      <c r="J51" s="150">
        <f>Tabla142[[#This Row],[VALOR A PAGAR]]-Tabla142[[#This Row],[VALOR CANCELADO]]</f>
        <v>0</v>
      </c>
      <c r="K51" s="153">
        <f>Tabla142[[#This Row],[VALOR A PAGAR]]*0.5</f>
        <v>1</v>
      </c>
      <c r="L51" s="153">
        <f>Tabla142[[#This Row],[VALOR A PAGAR]]-Tabla142[[#This Row],[COSTO]]</f>
        <v>1</v>
      </c>
      <c r="M51" s="187"/>
    </row>
    <row r="52" spans="1:13" s="7" customFormat="1" ht="27.75" customHeight="1" x14ac:dyDescent="0.25">
      <c r="A52" s="158">
        <v>45456</v>
      </c>
      <c r="B52" s="30" t="s">
        <v>391</v>
      </c>
      <c r="C52" s="30">
        <v>1</v>
      </c>
      <c r="D52" s="150">
        <v>2</v>
      </c>
      <c r="E52" s="153">
        <f>Tabla142[[#This Row],[CANT.]]*Tabla142[[#This Row],[PRECIO UNITARIO]]</f>
        <v>2</v>
      </c>
      <c r="F52" s="156">
        <v>0</v>
      </c>
      <c r="G52" s="156">
        <v>2</v>
      </c>
      <c r="H52" s="153">
        <f>Tabla142[[#This Row],[EFECTIVO]]+Tabla142[[#This Row],[TRANSFERENCIA]]</f>
        <v>2</v>
      </c>
      <c r="I52" s="150" t="str">
        <f t="shared" si="0"/>
        <v>CANCELADO</v>
      </c>
      <c r="J52" s="150">
        <f>Tabla142[[#This Row],[VALOR A PAGAR]]-Tabla142[[#This Row],[VALOR CANCELADO]]</f>
        <v>0</v>
      </c>
      <c r="K52" s="153">
        <f>Tabla142[[#This Row],[VALOR A PAGAR]]*0.5</f>
        <v>1</v>
      </c>
      <c r="L52" s="153">
        <f>Tabla142[[#This Row],[VALOR A PAGAR]]-Tabla142[[#This Row],[COSTO]]</f>
        <v>1</v>
      </c>
      <c r="M52" s="187"/>
    </row>
    <row r="53" spans="1:13" s="7" customFormat="1" ht="27.75" customHeight="1" x14ac:dyDescent="0.25">
      <c r="A53" s="158">
        <v>45457</v>
      </c>
      <c r="B53" s="30" t="s">
        <v>393</v>
      </c>
      <c r="C53" s="30">
        <v>6</v>
      </c>
      <c r="D53" s="150">
        <v>2</v>
      </c>
      <c r="E53" s="153">
        <f>Tabla142[[#This Row],[CANT.]]*Tabla142[[#This Row],[PRECIO UNITARIO]]</f>
        <v>12</v>
      </c>
      <c r="F53" s="156">
        <v>0</v>
      </c>
      <c r="G53" s="156">
        <v>12</v>
      </c>
      <c r="H53" s="153">
        <f>Tabla142[[#This Row],[EFECTIVO]]+Tabla142[[#This Row],[TRANSFERENCIA]]</f>
        <v>12</v>
      </c>
      <c r="I53" s="150" t="str">
        <f t="shared" si="0"/>
        <v>CANCELADO</v>
      </c>
      <c r="J53" s="150">
        <f>Tabla142[[#This Row],[VALOR A PAGAR]]-Tabla142[[#This Row],[VALOR CANCELADO]]</f>
        <v>0</v>
      </c>
      <c r="K53" s="153">
        <f>Tabla142[[#This Row],[VALOR A PAGAR]]*0.5</f>
        <v>6</v>
      </c>
      <c r="L53" s="153">
        <f>Tabla142[[#This Row],[VALOR A PAGAR]]-Tabla142[[#This Row],[COSTO]]</f>
        <v>6</v>
      </c>
      <c r="M53" s="187"/>
    </row>
    <row r="54" spans="1:13" s="7" customFormat="1" ht="27.75" customHeight="1" x14ac:dyDescent="0.25">
      <c r="A54" s="158">
        <v>45461</v>
      </c>
      <c r="B54" s="30" t="s">
        <v>380</v>
      </c>
      <c r="C54" s="30">
        <v>48</v>
      </c>
      <c r="D54" s="150">
        <v>2</v>
      </c>
      <c r="E54" s="153">
        <f>Tabla142[[#This Row],[CANT.]]*Tabla142[[#This Row],[PRECIO UNITARIO]]</f>
        <v>96</v>
      </c>
      <c r="F54" s="156">
        <v>0</v>
      </c>
      <c r="G54" s="156">
        <v>96</v>
      </c>
      <c r="H54" s="153">
        <f>Tabla142[[#This Row],[EFECTIVO]]+Tabla142[[#This Row],[TRANSFERENCIA]]</f>
        <v>96</v>
      </c>
      <c r="I54" s="150" t="str">
        <f t="shared" si="0"/>
        <v>CANCELADO</v>
      </c>
      <c r="J54" s="150">
        <f>Tabla142[[#This Row],[VALOR A PAGAR]]-Tabla142[[#This Row],[VALOR CANCELADO]]</f>
        <v>0</v>
      </c>
      <c r="K54" s="153">
        <f>Tabla142[[#This Row],[VALOR A PAGAR]]*0.5</f>
        <v>48</v>
      </c>
      <c r="L54" s="153">
        <f>Tabla142[[#This Row],[VALOR A PAGAR]]-Tabla142[[#This Row],[COSTO]]</f>
        <v>48</v>
      </c>
      <c r="M54" s="191"/>
    </row>
    <row r="55" spans="1:13" s="7" customFormat="1" ht="27.75" customHeight="1" x14ac:dyDescent="0.25">
      <c r="A55" s="158">
        <v>45461</v>
      </c>
      <c r="B55" s="30" t="s">
        <v>394</v>
      </c>
      <c r="C55" s="30">
        <v>5</v>
      </c>
      <c r="D55" s="150">
        <v>2</v>
      </c>
      <c r="E55" s="153">
        <f>Tabla142[[#This Row],[CANT.]]*Tabla142[[#This Row],[PRECIO UNITARIO]]</f>
        <v>10</v>
      </c>
      <c r="F55" s="156">
        <v>0</v>
      </c>
      <c r="G55" s="156">
        <v>10</v>
      </c>
      <c r="H55" s="153">
        <f>Tabla142[[#This Row],[EFECTIVO]]+Tabla142[[#This Row],[TRANSFERENCIA]]</f>
        <v>10</v>
      </c>
      <c r="I55" s="150" t="str">
        <f t="shared" si="0"/>
        <v>CANCELADO</v>
      </c>
      <c r="J55" s="150">
        <f>Tabla142[[#This Row],[VALOR A PAGAR]]-Tabla142[[#This Row],[VALOR CANCELADO]]</f>
        <v>0</v>
      </c>
      <c r="K55" s="153">
        <f>Tabla142[[#This Row],[VALOR A PAGAR]]*0.5</f>
        <v>5</v>
      </c>
      <c r="L55" s="153">
        <f>Tabla142[[#This Row],[VALOR A PAGAR]]-Tabla142[[#This Row],[COSTO]]</f>
        <v>5</v>
      </c>
      <c r="M55" s="187"/>
    </row>
    <row r="56" spans="1:13" s="7" customFormat="1" ht="27.75" customHeight="1" x14ac:dyDescent="0.25">
      <c r="A56" s="158">
        <v>45467</v>
      </c>
      <c r="B56" s="30" t="s">
        <v>340</v>
      </c>
      <c r="C56" s="30">
        <v>18</v>
      </c>
      <c r="D56" s="150">
        <v>2</v>
      </c>
      <c r="E56" s="153">
        <f>Tabla142[[#This Row],[CANT.]]*Tabla142[[#This Row],[PRECIO UNITARIO]]</f>
        <v>36</v>
      </c>
      <c r="F56" s="156">
        <v>0</v>
      </c>
      <c r="G56" s="156">
        <v>36</v>
      </c>
      <c r="H56" s="153">
        <f>Tabla142[[#This Row],[EFECTIVO]]+Tabla142[[#This Row],[TRANSFERENCIA]]</f>
        <v>36</v>
      </c>
      <c r="I56" s="150" t="str">
        <f t="shared" si="0"/>
        <v>CANCELADO</v>
      </c>
      <c r="J56" s="150">
        <f>Tabla142[[#This Row],[VALOR A PAGAR]]-Tabla142[[#This Row],[VALOR CANCELADO]]</f>
        <v>0</v>
      </c>
      <c r="K56" s="153">
        <f>Tabla142[[#This Row],[VALOR A PAGAR]]*0.5</f>
        <v>18</v>
      </c>
      <c r="L56" s="153">
        <f>Tabla142[[#This Row],[VALOR A PAGAR]]-Tabla142[[#This Row],[COSTO]]</f>
        <v>18</v>
      </c>
      <c r="M56" s="187"/>
    </row>
    <row r="57" spans="1:13" s="7" customFormat="1" ht="27.75" customHeight="1" x14ac:dyDescent="0.25">
      <c r="A57" s="158">
        <v>45467</v>
      </c>
      <c r="B57" s="30" t="s">
        <v>326</v>
      </c>
      <c r="C57" s="30">
        <v>23</v>
      </c>
      <c r="D57" s="150">
        <v>2</v>
      </c>
      <c r="E57" s="153">
        <f>Tabla142[[#This Row],[CANT.]]*Tabla142[[#This Row],[PRECIO UNITARIO]]</f>
        <v>46</v>
      </c>
      <c r="F57" s="156">
        <v>0</v>
      </c>
      <c r="G57" s="156">
        <v>41</v>
      </c>
      <c r="H57" s="153">
        <f>Tabla142[[#This Row],[EFECTIVO]]+Tabla142[[#This Row],[TRANSFERENCIA]]</f>
        <v>41</v>
      </c>
      <c r="I57" s="150" t="str">
        <f t="shared" si="0"/>
        <v>SALDO PENDIENTE</v>
      </c>
      <c r="J57" s="150">
        <f>Tabla142[[#This Row],[VALOR A PAGAR]]-Tabla142[[#This Row],[VALOR CANCELADO]]</f>
        <v>5</v>
      </c>
      <c r="K57" s="153">
        <f>Tabla142[[#This Row],[VALOR A PAGAR]]*0.5</f>
        <v>23</v>
      </c>
      <c r="L57" s="153">
        <f>Tabla142[[#This Row],[VALOR A PAGAR]]-Tabla142[[#This Row],[COSTO]]</f>
        <v>23</v>
      </c>
      <c r="M57" s="191" t="s">
        <v>602</v>
      </c>
    </row>
    <row r="58" spans="1:13" s="7" customFormat="1" ht="27.75" customHeight="1" x14ac:dyDescent="0.25">
      <c r="A58" s="158">
        <v>45467</v>
      </c>
      <c r="B58" s="30" t="s">
        <v>342</v>
      </c>
      <c r="C58" s="30">
        <v>14</v>
      </c>
      <c r="D58" s="150">
        <v>2</v>
      </c>
      <c r="E58" s="153">
        <f>Tabla142[[#This Row],[CANT.]]*Tabla142[[#This Row],[PRECIO UNITARIO]]</f>
        <v>28</v>
      </c>
      <c r="F58" s="156">
        <v>0</v>
      </c>
      <c r="G58" s="156">
        <v>28</v>
      </c>
      <c r="H58" s="153">
        <f>Tabla142[[#This Row],[EFECTIVO]]+Tabla142[[#This Row],[TRANSFERENCIA]]</f>
        <v>28</v>
      </c>
      <c r="I58" s="150" t="str">
        <f t="shared" si="0"/>
        <v>CANCELADO</v>
      </c>
      <c r="J58" s="150">
        <f>Tabla142[[#This Row],[VALOR A PAGAR]]-Tabla142[[#This Row],[VALOR CANCELADO]]</f>
        <v>0</v>
      </c>
      <c r="K58" s="153">
        <f>Tabla142[[#This Row],[VALOR A PAGAR]]*0.5</f>
        <v>14</v>
      </c>
      <c r="L58" s="153">
        <f>Tabla142[[#This Row],[VALOR A PAGAR]]-Tabla142[[#This Row],[COSTO]]</f>
        <v>14</v>
      </c>
      <c r="M58" s="187"/>
    </row>
    <row r="59" spans="1:13" s="7" customFormat="1" ht="27.75" customHeight="1" x14ac:dyDescent="0.25">
      <c r="A59" s="158">
        <v>45467</v>
      </c>
      <c r="B59" s="30" t="s">
        <v>353</v>
      </c>
      <c r="C59" s="30">
        <v>49</v>
      </c>
      <c r="D59" s="150">
        <v>2</v>
      </c>
      <c r="E59" s="153">
        <f>Tabla142[[#This Row],[CANT.]]*Tabla142[[#This Row],[PRECIO UNITARIO]]</f>
        <v>98</v>
      </c>
      <c r="F59" s="156">
        <v>0</v>
      </c>
      <c r="G59" s="156">
        <v>98</v>
      </c>
      <c r="H59" s="153">
        <f>Tabla142[[#This Row],[EFECTIVO]]+Tabla142[[#This Row],[TRANSFERENCIA]]</f>
        <v>98</v>
      </c>
      <c r="I59" s="150" t="str">
        <f t="shared" si="0"/>
        <v>CANCELADO</v>
      </c>
      <c r="J59" s="150">
        <f>Tabla142[[#This Row],[VALOR A PAGAR]]-Tabla142[[#This Row],[VALOR CANCELADO]]</f>
        <v>0</v>
      </c>
      <c r="K59" s="153">
        <f>Tabla142[[#This Row],[VALOR A PAGAR]]*0.5</f>
        <v>49</v>
      </c>
      <c r="L59" s="153">
        <f>Tabla142[[#This Row],[VALOR A PAGAR]]-Tabla142[[#This Row],[COSTO]]</f>
        <v>49</v>
      </c>
      <c r="M59" s="187"/>
    </row>
    <row r="60" spans="1:13" s="7" customFormat="1" ht="27.75" customHeight="1" x14ac:dyDescent="0.25">
      <c r="A60" s="158">
        <v>45468</v>
      </c>
      <c r="B60" s="30" t="s">
        <v>351</v>
      </c>
      <c r="C60" s="30">
        <v>15</v>
      </c>
      <c r="D60" s="150">
        <v>2</v>
      </c>
      <c r="E60" s="153">
        <f>Tabla142[[#This Row],[CANT.]]*Tabla142[[#This Row],[PRECIO UNITARIO]]</f>
        <v>30</v>
      </c>
      <c r="F60" s="156">
        <v>0</v>
      </c>
      <c r="G60" s="156">
        <v>30</v>
      </c>
      <c r="H60" s="153">
        <f>Tabla142[[#This Row],[EFECTIVO]]+Tabla142[[#This Row],[TRANSFERENCIA]]</f>
        <v>30</v>
      </c>
      <c r="I60" s="150" t="str">
        <f t="shared" si="0"/>
        <v>CANCELADO</v>
      </c>
      <c r="J60" s="150">
        <f>Tabla142[[#This Row],[VALOR A PAGAR]]-Tabla142[[#This Row],[VALOR CANCELADO]]</f>
        <v>0</v>
      </c>
      <c r="K60" s="153">
        <f>Tabla142[[#This Row],[VALOR A PAGAR]]*0.5</f>
        <v>15</v>
      </c>
      <c r="L60" s="153">
        <f>Tabla142[[#This Row],[VALOR A PAGAR]]-Tabla142[[#This Row],[COSTO]]</f>
        <v>15</v>
      </c>
      <c r="M60" s="187"/>
    </row>
    <row r="61" spans="1:13" s="7" customFormat="1" ht="27.75" customHeight="1" x14ac:dyDescent="0.25">
      <c r="A61" s="158">
        <v>45468</v>
      </c>
      <c r="B61" s="30" t="s">
        <v>344</v>
      </c>
      <c r="C61" s="30">
        <v>58</v>
      </c>
      <c r="D61" s="150">
        <v>2</v>
      </c>
      <c r="E61" s="153">
        <f>Tabla142[[#This Row],[CANT.]]*Tabla142[[#This Row],[PRECIO UNITARIO]]</f>
        <v>116</v>
      </c>
      <c r="F61" s="156">
        <v>0</v>
      </c>
      <c r="G61" s="156">
        <v>116</v>
      </c>
      <c r="H61" s="153">
        <f>Tabla142[[#This Row],[EFECTIVO]]+Tabla142[[#This Row],[TRANSFERENCIA]]</f>
        <v>116</v>
      </c>
      <c r="I61" s="150" t="str">
        <f t="shared" si="0"/>
        <v>CANCELADO</v>
      </c>
      <c r="J61" s="150">
        <f>Tabla142[[#This Row],[VALOR A PAGAR]]-Tabla142[[#This Row],[VALOR CANCELADO]]</f>
        <v>0</v>
      </c>
      <c r="K61" s="153">
        <f>Tabla142[[#This Row],[VALOR A PAGAR]]*0.5</f>
        <v>58</v>
      </c>
      <c r="L61" s="153">
        <f>Tabla142[[#This Row],[VALOR A PAGAR]]-Tabla142[[#This Row],[COSTO]]</f>
        <v>58</v>
      </c>
      <c r="M61" s="187"/>
    </row>
    <row r="62" spans="1:13" s="7" customFormat="1" ht="27.75" customHeight="1" x14ac:dyDescent="0.25">
      <c r="A62" s="158">
        <v>45469</v>
      </c>
      <c r="B62" s="30" t="s">
        <v>372</v>
      </c>
      <c r="C62" s="30">
        <v>2</v>
      </c>
      <c r="D62" s="150">
        <v>2</v>
      </c>
      <c r="E62" s="153">
        <f>Tabla142[[#This Row],[CANT.]]*Tabla142[[#This Row],[PRECIO UNITARIO]]</f>
        <v>4</v>
      </c>
      <c r="F62" s="156">
        <v>0</v>
      </c>
      <c r="G62" s="156">
        <v>4</v>
      </c>
      <c r="H62" s="153">
        <f>Tabla142[[#This Row],[EFECTIVO]]+Tabla142[[#This Row],[TRANSFERENCIA]]</f>
        <v>4</v>
      </c>
      <c r="I62" s="150" t="str">
        <f t="shared" si="0"/>
        <v>CANCELADO</v>
      </c>
      <c r="J62" s="150">
        <f>Tabla142[[#This Row],[VALOR A PAGAR]]-Tabla142[[#This Row],[VALOR CANCELADO]]</f>
        <v>0</v>
      </c>
      <c r="K62" s="153">
        <f>Tabla142[[#This Row],[VALOR A PAGAR]]*0.5</f>
        <v>2</v>
      </c>
      <c r="L62" s="153">
        <f>Tabla142[[#This Row],[VALOR A PAGAR]]-Tabla142[[#This Row],[COSTO]]</f>
        <v>2</v>
      </c>
      <c r="M62" s="187"/>
    </row>
    <row r="63" spans="1:13" s="7" customFormat="1" ht="27.75" customHeight="1" x14ac:dyDescent="0.25">
      <c r="A63" s="158">
        <v>45469</v>
      </c>
      <c r="B63" s="30" t="s">
        <v>363</v>
      </c>
      <c r="C63" s="30">
        <v>4</v>
      </c>
      <c r="D63" s="150">
        <v>2</v>
      </c>
      <c r="E63" s="153">
        <f>Tabla142[[#This Row],[CANT.]]*Tabla142[[#This Row],[PRECIO UNITARIO]]</f>
        <v>8</v>
      </c>
      <c r="F63" s="156">
        <v>0</v>
      </c>
      <c r="G63" s="156">
        <v>8</v>
      </c>
      <c r="H63" s="153">
        <f>Tabla142[[#This Row],[EFECTIVO]]+Tabla142[[#This Row],[TRANSFERENCIA]]</f>
        <v>8</v>
      </c>
      <c r="I63" s="150" t="str">
        <f t="shared" si="0"/>
        <v>CANCELADO</v>
      </c>
      <c r="J63" s="150">
        <f>Tabla142[[#This Row],[VALOR A PAGAR]]-Tabla142[[#This Row],[VALOR CANCELADO]]</f>
        <v>0</v>
      </c>
      <c r="K63" s="153">
        <f>Tabla142[[#This Row],[VALOR A PAGAR]]*0.5</f>
        <v>4</v>
      </c>
      <c r="L63" s="153">
        <f>Tabla142[[#This Row],[VALOR A PAGAR]]-Tabla142[[#This Row],[COSTO]]</f>
        <v>4</v>
      </c>
      <c r="M63" s="187"/>
    </row>
    <row r="64" spans="1:13" s="7" customFormat="1" ht="27.75" customHeight="1" x14ac:dyDescent="0.25">
      <c r="A64" s="158">
        <v>45470</v>
      </c>
      <c r="B64" s="30" t="s">
        <v>23</v>
      </c>
      <c r="C64" s="30">
        <v>24</v>
      </c>
      <c r="D64" s="150">
        <v>2</v>
      </c>
      <c r="E64" s="153">
        <f>Tabla142[[#This Row],[CANT.]]*Tabla142[[#This Row],[PRECIO UNITARIO]]</f>
        <v>48</v>
      </c>
      <c r="F64" s="156">
        <v>0</v>
      </c>
      <c r="G64" s="156">
        <v>48</v>
      </c>
      <c r="H64" s="153">
        <f>Tabla142[[#This Row],[EFECTIVO]]+Tabla142[[#This Row],[TRANSFERENCIA]]</f>
        <v>48</v>
      </c>
      <c r="I64" s="150" t="s">
        <v>490</v>
      </c>
      <c r="J64" s="150">
        <f>Tabla142[[#This Row],[VALOR A PAGAR]]-Tabla142[[#This Row],[VALOR CANCELADO]]</f>
        <v>0</v>
      </c>
      <c r="K64" s="153">
        <f>Tabla142[[#This Row],[VALOR A PAGAR]]*0.5</f>
        <v>24</v>
      </c>
      <c r="L64" s="153">
        <f>Tabla142[[#This Row],[VALOR A PAGAR]]-Tabla142[[#This Row],[COSTO]]</f>
        <v>24</v>
      </c>
      <c r="M64" s="191" t="s">
        <v>396</v>
      </c>
    </row>
    <row r="65" spans="1:13" s="7" customFormat="1" ht="27.75" customHeight="1" x14ac:dyDescent="0.25">
      <c r="A65" s="158">
        <v>45470</v>
      </c>
      <c r="B65" s="30" t="s">
        <v>383</v>
      </c>
      <c r="C65" s="30">
        <v>1</v>
      </c>
      <c r="D65" s="150">
        <v>2</v>
      </c>
      <c r="E65" s="153">
        <f>Tabla142[[#This Row],[CANT.]]*Tabla142[[#This Row],[PRECIO UNITARIO]]</f>
        <v>2</v>
      </c>
      <c r="F65" s="156">
        <v>0</v>
      </c>
      <c r="G65" s="156">
        <v>2</v>
      </c>
      <c r="H65" s="153">
        <f>Tabla142[[#This Row],[EFECTIVO]]+Tabla142[[#This Row],[TRANSFERENCIA]]</f>
        <v>2</v>
      </c>
      <c r="I65" s="150" t="str">
        <f t="shared" si="0"/>
        <v>CANCELADO</v>
      </c>
      <c r="J65" s="150">
        <f>Tabla142[[#This Row],[VALOR A PAGAR]]-Tabla142[[#This Row],[VALOR CANCELADO]]</f>
        <v>0</v>
      </c>
      <c r="K65" s="153">
        <f>Tabla142[[#This Row],[VALOR A PAGAR]]*0.5</f>
        <v>1</v>
      </c>
      <c r="L65" s="153">
        <f>Tabla142[[#This Row],[VALOR A PAGAR]]-Tabla142[[#This Row],[COSTO]]</f>
        <v>1</v>
      </c>
      <c r="M65" s="187"/>
    </row>
    <row r="66" spans="1:13" s="7" customFormat="1" ht="27.75" customHeight="1" x14ac:dyDescent="0.25">
      <c r="A66" s="158">
        <v>45471</v>
      </c>
      <c r="B66" s="30" t="s">
        <v>357</v>
      </c>
      <c r="C66" s="30">
        <v>1</v>
      </c>
      <c r="D66" s="150">
        <v>2</v>
      </c>
      <c r="E66" s="153">
        <f>Tabla142[[#This Row],[CANT.]]*Tabla142[[#This Row],[PRECIO UNITARIO]]</f>
        <v>2</v>
      </c>
      <c r="F66" s="156">
        <v>2</v>
      </c>
      <c r="G66" s="156">
        <v>0</v>
      </c>
      <c r="H66" s="153">
        <f>Tabla142[[#This Row],[EFECTIVO]]+Tabla142[[#This Row],[TRANSFERENCIA]]</f>
        <v>2</v>
      </c>
      <c r="I66" s="150" t="str">
        <f t="shared" si="0"/>
        <v>CANCELADO</v>
      </c>
      <c r="J66" s="150">
        <f>Tabla142[[#This Row],[VALOR A PAGAR]]-Tabla142[[#This Row],[VALOR CANCELADO]]</f>
        <v>0</v>
      </c>
      <c r="K66" s="153">
        <f>Tabla142[[#This Row],[VALOR A PAGAR]]*0.5</f>
        <v>1</v>
      </c>
      <c r="L66" s="153">
        <f>Tabla142[[#This Row],[VALOR A PAGAR]]-Tabla142[[#This Row],[COSTO]]</f>
        <v>1</v>
      </c>
      <c r="M66" s="187"/>
    </row>
    <row r="67" spans="1:13" s="7" customFormat="1" ht="27.75" customHeight="1" x14ac:dyDescent="0.25">
      <c r="A67" s="158">
        <v>45474</v>
      </c>
      <c r="B67" s="30" t="s">
        <v>354</v>
      </c>
      <c r="C67" s="30">
        <v>1</v>
      </c>
      <c r="D67" s="150">
        <v>2</v>
      </c>
      <c r="E67" s="153">
        <f>Tabla142[[#This Row],[CANT.]]*Tabla142[[#This Row],[PRECIO UNITARIO]]</f>
        <v>2</v>
      </c>
      <c r="F67" s="156">
        <v>0</v>
      </c>
      <c r="G67" s="156">
        <v>6</v>
      </c>
      <c r="H67" s="153">
        <f>Tabla142[[#This Row],[EFECTIVO]]+Tabla142[[#This Row],[TRANSFERENCIA]]</f>
        <v>6</v>
      </c>
      <c r="I67" s="150" t="str">
        <f t="shared" si="0"/>
        <v>SALDO PENDIENTE</v>
      </c>
      <c r="J67" s="150">
        <f>Tabla142[[#This Row],[VALOR A PAGAR]]-Tabla142[[#This Row],[VALOR CANCELADO]]</f>
        <v>-4</v>
      </c>
      <c r="K67" s="153">
        <f>Tabla142[[#This Row],[VALOR A PAGAR]]*0.5</f>
        <v>1</v>
      </c>
      <c r="L67" s="153">
        <f>Tabla142[[#This Row],[VALOR A PAGAR]]-Tabla142[[#This Row],[COSTO]]</f>
        <v>1</v>
      </c>
      <c r="M67" s="187" t="s">
        <v>595</v>
      </c>
    </row>
    <row r="68" spans="1:13" s="7" customFormat="1" ht="27.75" customHeight="1" x14ac:dyDescent="0.25">
      <c r="A68" s="158">
        <v>45475</v>
      </c>
      <c r="B68" s="30" t="s">
        <v>327</v>
      </c>
      <c r="C68" s="30">
        <v>23</v>
      </c>
      <c r="D68" s="150">
        <v>2</v>
      </c>
      <c r="E68" s="153">
        <f>Tabla142[[#This Row],[CANT.]]*Tabla142[[#This Row],[PRECIO UNITARIO]]</f>
        <v>46</v>
      </c>
      <c r="F68" s="156">
        <v>0</v>
      </c>
      <c r="G68" s="156">
        <v>46</v>
      </c>
      <c r="H68" s="153">
        <f>Tabla142[[#This Row],[EFECTIVO]]+Tabla142[[#This Row],[TRANSFERENCIA]]</f>
        <v>46</v>
      </c>
      <c r="I68" s="150" t="str">
        <f t="shared" si="0"/>
        <v>CANCELADO</v>
      </c>
      <c r="J68" s="150">
        <f>Tabla142[[#This Row],[VALOR A PAGAR]]-Tabla142[[#This Row],[VALOR CANCELADO]]</f>
        <v>0</v>
      </c>
      <c r="K68" s="153">
        <f>Tabla142[[#This Row],[VALOR A PAGAR]]*0.5</f>
        <v>23</v>
      </c>
      <c r="L68" s="153">
        <f>Tabla142[[#This Row],[VALOR A PAGAR]]-Tabla142[[#This Row],[COSTO]]</f>
        <v>23</v>
      </c>
      <c r="M68" s="187"/>
    </row>
    <row r="69" spans="1:13" s="7" customFormat="1" ht="27.75" customHeight="1" x14ac:dyDescent="0.25">
      <c r="A69" s="158">
        <v>45478</v>
      </c>
      <c r="B69" s="30" t="s">
        <v>344</v>
      </c>
      <c r="C69" s="30">
        <v>3</v>
      </c>
      <c r="D69" s="150">
        <v>2</v>
      </c>
      <c r="E69" s="153">
        <f>Tabla142[[#This Row],[CANT.]]*Tabla142[[#This Row],[PRECIO UNITARIO]]</f>
        <v>6</v>
      </c>
      <c r="F69" s="156">
        <v>0</v>
      </c>
      <c r="G69" s="156">
        <v>6</v>
      </c>
      <c r="H69" s="153">
        <f>Tabla142[[#This Row],[EFECTIVO]]+Tabla142[[#This Row],[TRANSFERENCIA]]</f>
        <v>6</v>
      </c>
      <c r="I69" s="150" t="str">
        <f t="shared" si="0"/>
        <v>CANCELADO</v>
      </c>
      <c r="J69" s="150">
        <f>Tabla142[[#This Row],[VALOR A PAGAR]]-Tabla142[[#This Row],[VALOR CANCELADO]]</f>
        <v>0</v>
      </c>
      <c r="K69" s="153">
        <f>Tabla142[[#This Row],[VALOR A PAGAR]]*0.5</f>
        <v>3</v>
      </c>
      <c r="L69" s="153">
        <f>Tabla142[[#This Row],[VALOR A PAGAR]]-Tabla142[[#This Row],[COSTO]]</f>
        <v>3</v>
      </c>
      <c r="M69" s="187"/>
    </row>
    <row r="70" spans="1:13" s="7" customFormat="1" ht="27.75" customHeight="1" x14ac:dyDescent="0.25">
      <c r="A70" s="158">
        <v>45481</v>
      </c>
      <c r="B70" s="30" t="s">
        <v>327</v>
      </c>
      <c r="C70" s="30">
        <v>11</v>
      </c>
      <c r="D70" s="150">
        <v>2</v>
      </c>
      <c r="E70" s="153">
        <f>Tabla142[[#This Row],[CANT.]]*Tabla142[[#This Row],[PRECIO UNITARIO]]</f>
        <v>22</v>
      </c>
      <c r="F70" s="156">
        <v>0</v>
      </c>
      <c r="G70" s="156">
        <v>22</v>
      </c>
      <c r="H70" s="153">
        <f>Tabla142[[#This Row],[EFECTIVO]]+Tabla142[[#This Row],[TRANSFERENCIA]]</f>
        <v>22</v>
      </c>
      <c r="I70" s="150" t="str">
        <f t="shared" ref="I70:I105" si="1">IF((E70=H70),"CANCELADO","SALDO PENDIENTE")</f>
        <v>CANCELADO</v>
      </c>
      <c r="J70" s="150">
        <f>Tabla142[[#This Row],[VALOR A PAGAR]]-Tabla142[[#This Row],[VALOR CANCELADO]]</f>
        <v>0</v>
      </c>
      <c r="K70" s="153">
        <f>Tabla142[[#This Row],[VALOR A PAGAR]]*0.5</f>
        <v>11</v>
      </c>
      <c r="L70" s="153">
        <f>Tabla142[[#This Row],[VALOR A PAGAR]]-Tabla142[[#This Row],[COSTO]]</f>
        <v>11</v>
      </c>
      <c r="M70" s="187"/>
    </row>
    <row r="71" spans="1:13" s="7" customFormat="1" ht="27.75" customHeight="1" x14ac:dyDescent="0.25">
      <c r="A71" s="158">
        <v>45481</v>
      </c>
      <c r="B71" s="30" t="s">
        <v>351</v>
      </c>
      <c r="C71" s="30">
        <v>1</v>
      </c>
      <c r="D71" s="150">
        <v>2</v>
      </c>
      <c r="E71" s="153">
        <f>Tabla142[[#This Row],[CANT.]]*Tabla142[[#This Row],[PRECIO UNITARIO]]</f>
        <v>2</v>
      </c>
      <c r="F71" s="156">
        <v>0</v>
      </c>
      <c r="G71" s="156">
        <v>3</v>
      </c>
      <c r="H71" s="153">
        <f>Tabla142[[#This Row],[EFECTIVO]]+Tabla142[[#This Row],[TRANSFERENCIA]]</f>
        <v>3</v>
      </c>
      <c r="I71" s="150" t="str">
        <f t="shared" si="1"/>
        <v>SALDO PENDIENTE</v>
      </c>
      <c r="J71" s="150">
        <f>Tabla142[[#This Row],[VALOR A PAGAR]]-Tabla142[[#This Row],[VALOR CANCELADO]]</f>
        <v>-1</v>
      </c>
      <c r="K71" s="153">
        <f>Tabla142[[#This Row],[VALOR A PAGAR]]*0.5</f>
        <v>1</v>
      </c>
      <c r="L71" s="153">
        <f>Tabla142[[#This Row],[VALOR A PAGAR]]-Tabla142[[#This Row],[COSTO]]</f>
        <v>1</v>
      </c>
      <c r="M71" s="187"/>
    </row>
    <row r="72" spans="1:13" s="7" customFormat="1" ht="27.75" customHeight="1" x14ac:dyDescent="0.25">
      <c r="A72" s="158">
        <v>45481</v>
      </c>
      <c r="B72" s="30" t="s">
        <v>144</v>
      </c>
      <c r="C72" s="30">
        <v>19</v>
      </c>
      <c r="D72" s="150">
        <v>2</v>
      </c>
      <c r="E72" s="153">
        <f>Tabla142[[#This Row],[CANT.]]*Tabla142[[#This Row],[PRECIO UNITARIO]]</f>
        <v>38</v>
      </c>
      <c r="F72" s="156">
        <v>0</v>
      </c>
      <c r="G72" s="156">
        <v>38</v>
      </c>
      <c r="H72" s="153">
        <f>Tabla142[[#This Row],[EFECTIVO]]+Tabla142[[#This Row],[TRANSFERENCIA]]</f>
        <v>38</v>
      </c>
      <c r="I72" s="150" t="str">
        <f t="shared" si="1"/>
        <v>CANCELADO</v>
      </c>
      <c r="J72" s="150">
        <f>Tabla142[[#This Row],[VALOR A PAGAR]]-Tabla142[[#This Row],[VALOR CANCELADO]]</f>
        <v>0</v>
      </c>
      <c r="K72" s="153">
        <f>Tabla142[[#This Row],[VALOR A PAGAR]]*0.5</f>
        <v>19</v>
      </c>
      <c r="L72" s="153">
        <f>Tabla142[[#This Row],[VALOR A PAGAR]]-Tabla142[[#This Row],[COSTO]]</f>
        <v>19</v>
      </c>
      <c r="M72" s="187"/>
    </row>
    <row r="73" spans="1:13" s="7" customFormat="1" ht="27.75" customHeight="1" x14ac:dyDescent="0.25">
      <c r="A73" s="158">
        <v>45482</v>
      </c>
      <c r="B73" s="30" t="s">
        <v>400</v>
      </c>
      <c r="C73" s="30">
        <v>6</v>
      </c>
      <c r="D73" s="150">
        <v>2</v>
      </c>
      <c r="E73" s="153">
        <f>Tabla142[[#This Row],[CANT.]]*Tabla142[[#This Row],[PRECIO UNITARIO]]</f>
        <v>12</v>
      </c>
      <c r="F73" s="156">
        <v>0</v>
      </c>
      <c r="G73" s="156">
        <v>12</v>
      </c>
      <c r="H73" s="153">
        <f>Tabla142[[#This Row],[EFECTIVO]]+Tabla142[[#This Row],[TRANSFERENCIA]]</f>
        <v>12</v>
      </c>
      <c r="I73" s="150" t="str">
        <f t="shared" si="1"/>
        <v>CANCELADO</v>
      </c>
      <c r="J73" s="150">
        <f>Tabla142[[#This Row],[VALOR A PAGAR]]-Tabla142[[#This Row],[VALOR CANCELADO]]</f>
        <v>0</v>
      </c>
      <c r="K73" s="153">
        <f>Tabla142[[#This Row],[VALOR A PAGAR]]*0.5</f>
        <v>6</v>
      </c>
      <c r="L73" s="153">
        <f>Tabla142[[#This Row],[VALOR A PAGAR]]-Tabla142[[#This Row],[COSTO]]</f>
        <v>6</v>
      </c>
      <c r="M73" s="187"/>
    </row>
    <row r="74" spans="1:13" s="7" customFormat="1" ht="27.75" customHeight="1" x14ac:dyDescent="0.25">
      <c r="A74" s="158">
        <v>45482</v>
      </c>
      <c r="B74" s="30" t="s">
        <v>6</v>
      </c>
      <c r="C74" s="30">
        <v>39</v>
      </c>
      <c r="D74" s="150">
        <v>2</v>
      </c>
      <c r="E74" s="153">
        <f>Tabla142[[#This Row],[CANT.]]*Tabla142[[#This Row],[PRECIO UNITARIO]]</f>
        <v>78</v>
      </c>
      <c r="F74" s="156">
        <v>78</v>
      </c>
      <c r="G74" s="156">
        <v>0</v>
      </c>
      <c r="H74" s="153">
        <f>Tabla142[[#This Row],[EFECTIVO]]+Tabla142[[#This Row],[TRANSFERENCIA]]</f>
        <v>78</v>
      </c>
      <c r="I74" s="150" t="str">
        <f t="shared" si="1"/>
        <v>CANCELADO</v>
      </c>
      <c r="J74" s="150">
        <f>Tabla142[[#This Row],[VALOR A PAGAR]]-Tabla142[[#This Row],[VALOR CANCELADO]]</f>
        <v>0</v>
      </c>
      <c r="K74" s="153">
        <f>Tabla142[[#This Row],[VALOR A PAGAR]]*0.5</f>
        <v>39</v>
      </c>
      <c r="L74" s="153">
        <f>Tabla142[[#This Row],[VALOR A PAGAR]]-Tabla142[[#This Row],[COSTO]]</f>
        <v>39</v>
      </c>
      <c r="M74" s="187"/>
    </row>
    <row r="75" spans="1:13" s="7" customFormat="1" ht="27.75" customHeight="1" x14ac:dyDescent="0.25">
      <c r="A75" s="158">
        <v>45483</v>
      </c>
      <c r="B75" s="147" t="s">
        <v>401</v>
      </c>
      <c r="C75" s="30">
        <v>16</v>
      </c>
      <c r="D75" s="150">
        <v>2</v>
      </c>
      <c r="E75" s="153">
        <f>Tabla142[[#This Row],[CANT.]]*Tabla142[[#This Row],[PRECIO UNITARIO]]</f>
        <v>32</v>
      </c>
      <c r="F75" s="156">
        <v>0</v>
      </c>
      <c r="G75" s="156">
        <v>32</v>
      </c>
      <c r="H75" s="153">
        <f>Tabla142[[#This Row],[EFECTIVO]]+Tabla142[[#This Row],[TRANSFERENCIA]]</f>
        <v>32</v>
      </c>
      <c r="I75" s="150" t="str">
        <f t="shared" si="1"/>
        <v>CANCELADO</v>
      </c>
      <c r="J75" s="150">
        <f>Tabla142[[#This Row],[VALOR A PAGAR]]-Tabla142[[#This Row],[VALOR CANCELADO]]</f>
        <v>0</v>
      </c>
      <c r="K75" s="153">
        <f>Tabla142[[#This Row],[VALOR A PAGAR]]*0.5</f>
        <v>16</v>
      </c>
      <c r="L75" s="153">
        <f>Tabla142[[#This Row],[VALOR A PAGAR]]-Tabla142[[#This Row],[COSTO]]</f>
        <v>16</v>
      </c>
      <c r="M75" s="187"/>
    </row>
    <row r="76" spans="1:13" s="7" customFormat="1" ht="27.75" customHeight="1" x14ac:dyDescent="0.25">
      <c r="A76" s="158">
        <v>45485</v>
      </c>
      <c r="B76" s="30" t="s">
        <v>346</v>
      </c>
      <c r="C76" s="30">
        <v>28</v>
      </c>
      <c r="D76" s="150">
        <v>2</v>
      </c>
      <c r="E76" s="153">
        <f>Tabla142[[#This Row],[CANT.]]*Tabla142[[#This Row],[PRECIO UNITARIO]]</f>
        <v>56</v>
      </c>
      <c r="F76" s="156">
        <v>0</v>
      </c>
      <c r="G76" s="156">
        <v>56</v>
      </c>
      <c r="H76" s="153">
        <f>Tabla142[[#This Row],[EFECTIVO]]+Tabla142[[#This Row],[TRANSFERENCIA]]</f>
        <v>56</v>
      </c>
      <c r="I76" s="150" t="str">
        <f t="shared" si="1"/>
        <v>CANCELADO</v>
      </c>
      <c r="J76" s="150">
        <f>Tabla142[[#This Row],[VALOR A PAGAR]]-Tabla142[[#This Row],[VALOR CANCELADO]]</f>
        <v>0</v>
      </c>
      <c r="K76" s="153">
        <f>Tabla142[[#This Row],[VALOR A PAGAR]]*0.5</f>
        <v>28</v>
      </c>
      <c r="L76" s="153">
        <f>Tabla142[[#This Row],[VALOR A PAGAR]]-Tabla142[[#This Row],[COSTO]]</f>
        <v>28</v>
      </c>
      <c r="M76" s="187"/>
    </row>
    <row r="77" spans="1:13" s="7" customFormat="1" ht="27.75" customHeight="1" x14ac:dyDescent="0.25">
      <c r="A77" s="158">
        <v>45485</v>
      </c>
      <c r="B77" s="30" t="s">
        <v>358</v>
      </c>
      <c r="C77" s="30">
        <v>51</v>
      </c>
      <c r="D77" s="150">
        <v>2</v>
      </c>
      <c r="E77" s="153">
        <f>Tabla142[[#This Row],[CANT.]]*Tabla142[[#This Row],[PRECIO UNITARIO]]</f>
        <v>102</v>
      </c>
      <c r="F77" s="156">
        <v>0</v>
      </c>
      <c r="G77" s="156">
        <v>102</v>
      </c>
      <c r="H77" s="153">
        <f>Tabla142[[#This Row],[EFECTIVO]]+Tabla142[[#This Row],[TRANSFERENCIA]]</f>
        <v>102</v>
      </c>
      <c r="I77" s="150" t="str">
        <f t="shared" si="1"/>
        <v>CANCELADO</v>
      </c>
      <c r="J77" s="150">
        <f>Tabla142[[#This Row],[VALOR A PAGAR]]-Tabla142[[#This Row],[VALOR CANCELADO]]</f>
        <v>0</v>
      </c>
      <c r="K77" s="153">
        <f>Tabla142[[#This Row],[VALOR A PAGAR]]*0.5</f>
        <v>51</v>
      </c>
      <c r="L77" s="153">
        <f>Tabla142[[#This Row],[VALOR A PAGAR]]-Tabla142[[#This Row],[COSTO]]</f>
        <v>51</v>
      </c>
      <c r="M77" s="187"/>
    </row>
    <row r="78" spans="1:13" s="7" customFormat="1" ht="27.75" customHeight="1" x14ac:dyDescent="0.25">
      <c r="A78" s="158">
        <v>45490</v>
      </c>
      <c r="B78" s="30" t="s">
        <v>410</v>
      </c>
      <c r="C78" s="30">
        <v>7</v>
      </c>
      <c r="D78" s="150">
        <v>2</v>
      </c>
      <c r="E78" s="153">
        <f>Tabla142[[#This Row],[CANT.]]*Tabla142[[#This Row],[PRECIO UNITARIO]]</f>
        <v>14</v>
      </c>
      <c r="F78" s="156">
        <v>0</v>
      </c>
      <c r="G78" s="156">
        <v>14</v>
      </c>
      <c r="H78" s="153">
        <f>Tabla142[[#This Row],[EFECTIVO]]+Tabla142[[#This Row],[TRANSFERENCIA]]</f>
        <v>14</v>
      </c>
      <c r="I78" s="150" t="str">
        <f t="shared" si="1"/>
        <v>CANCELADO</v>
      </c>
      <c r="J78" s="150">
        <f>Tabla142[[#This Row],[VALOR A PAGAR]]-Tabla142[[#This Row],[VALOR CANCELADO]]</f>
        <v>0</v>
      </c>
      <c r="K78" s="153">
        <f>Tabla142[[#This Row],[VALOR A PAGAR]]*0.5</f>
        <v>7</v>
      </c>
      <c r="L78" s="153">
        <f>Tabla142[[#This Row],[VALOR A PAGAR]]-Tabla142[[#This Row],[COSTO]]</f>
        <v>7</v>
      </c>
      <c r="M78" s="187"/>
    </row>
    <row r="79" spans="1:13" s="7" customFormat="1" ht="27.75" customHeight="1" x14ac:dyDescent="0.25">
      <c r="A79" s="158">
        <v>45490</v>
      </c>
      <c r="B79" s="30" t="s">
        <v>327</v>
      </c>
      <c r="C79" s="30">
        <v>4</v>
      </c>
      <c r="D79" s="150">
        <v>2</v>
      </c>
      <c r="E79" s="153">
        <f>Tabla142[[#This Row],[CANT.]]*Tabla142[[#This Row],[PRECIO UNITARIO]]</f>
        <v>8</v>
      </c>
      <c r="F79" s="156">
        <v>0</v>
      </c>
      <c r="G79" s="156">
        <v>8</v>
      </c>
      <c r="H79" s="153">
        <f>Tabla142[[#This Row],[EFECTIVO]]+Tabla142[[#This Row],[TRANSFERENCIA]]</f>
        <v>8</v>
      </c>
      <c r="I79" s="150" t="str">
        <f t="shared" si="1"/>
        <v>CANCELADO</v>
      </c>
      <c r="J79" s="150">
        <f>Tabla142[[#This Row],[VALOR A PAGAR]]-Tabla142[[#This Row],[VALOR CANCELADO]]</f>
        <v>0</v>
      </c>
      <c r="K79" s="153">
        <f>Tabla142[[#This Row],[VALOR A PAGAR]]*0.5</f>
        <v>4</v>
      </c>
      <c r="L79" s="153">
        <f>Tabla142[[#This Row],[VALOR A PAGAR]]-Tabla142[[#This Row],[COSTO]]</f>
        <v>4</v>
      </c>
      <c r="M79" s="187"/>
    </row>
    <row r="80" spans="1:13" s="7" customFormat="1" ht="27.75" customHeight="1" x14ac:dyDescent="0.25">
      <c r="A80" s="158">
        <v>45496</v>
      </c>
      <c r="B80" s="30" t="s">
        <v>370</v>
      </c>
      <c r="C80" s="30">
        <v>18</v>
      </c>
      <c r="D80" s="150">
        <v>2</v>
      </c>
      <c r="E80" s="153">
        <f>Tabla142[[#This Row],[CANT.]]*Tabla142[[#This Row],[PRECIO UNITARIO]]</f>
        <v>36</v>
      </c>
      <c r="F80" s="156">
        <v>0</v>
      </c>
      <c r="G80" s="156">
        <v>36</v>
      </c>
      <c r="H80" s="153">
        <f>Tabla142[[#This Row],[EFECTIVO]]+Tabla142[[#This Row],[TRANSFERENCIA]]</f>
        <v>36</v>
      </c>
      <c r="I80" s="150" t="str">
        <f t="shared" si="1"/>
        <v>CANCELADO</v>
      </c>
      <c r="J80" s="150">
        <f>Tabla142[[#This Row],[VALOR A PAGAR]]-Tabla142[[#This Row],[VALOR CANCELADO]]</f>
        <v>0</v>
      </c>
      <c r="K80" s="153">
        <f>Tabla142[[#This Row],[VALOR A PAGAR]]*0.5</f>
        <v>18</v>
      </c>
      <c r="L80" s="153">
        <f>Tabla142[[#This Row],[VALOR A PAGAR]]-Tabla142[[#This Row],[COSTO]]</f>
        <v>18</v>
      </c>
      <c r="M80" s="187"/>
    </row>
    <row r="81" spans="1:13" s="7" customFormat="1" ht="27.75" customHeight="1" x14ac:dyDescent="0.25">
      <c r="A81" s="158">
        <v>45496</v>
      </c>
      <c r="B81" s="30" t="s">
        <v>341</v>
      </c>
      <c r="C81" s="30">
        <v>30</v>
      </c>
      <c r="D81" s="150">
        <v>2</v>
      </c>
      <c r="E81" s="153">
        <f>Tabla142[[#This Row],[CANT.]]*Tabla142[[#This Row],[PRECIO UNITARIO]]</f>
        <v>60</v>
      </c>
      <c r="F81" s="156">
        <v>0</v>
      </c>
      <c r="G81" s="156">
        <v>60</v>
      </c>
      <c r="H81" s="153">
        <f>Tabla142[[#This Row],[EFECTIVO]]+Tabla142[[#This Row],[TRANSFERENCIA]]</f>
        <v>60</v>
      </c>
      <c r="I81" s="150" t="str">
        <f t="shared" si="1"/>
        <v>CANCELADO</v>
      </c>
      <c r="J81" s="150">
        <f>Tabla142[[#This Row],[VALOR A PAGAR]]-Tabla142[[#This Row],[VALOR CANCELADO]]</f>
        <v>0</v>
      </c>
      <c r="K81" s="153">
        <f>Tabla142[[#This Row],[VALOR A PAGAR]]*0.5</f>
        <v>30</v>
      </c>
      <c r="L81" s="153">
        <f>Tabla142[[#This Row],[VALOR A PAGAR]]-Tabla142[[#This Row],[COSTO]]</f>
        <v>30</v>
      </c>
      <c r="M81" s="187"/>
    </row>
    <row r="82" spans="1:13" s="7" customFormat="1" ht="27.75" customHeight="1" x14ac:dyDescent="0.25">
      <c r="A82" s="158">
        <v>45496</v>
      </c>
      <c r="B82" s="30" t="s">
        <v>401</v>
      </c>
      <c r="C82" s="30">
        <v>1</v>
      </c>
      <c r="D82" s="150">
        <v>2</v>
      </c>
      <c r="E82" s="153">
        <f>Tabla142[[#This Row],[CANT.]]*Tabla142[[#This Row],[PRECIO UNITARIO]]</f>
        <v>2</v>
      </c>
      <c r="F82" s="156">
        <v>0</v>
      </c>
      <c r="G82" s="156">
        <v>2</v>
      </c>
      <c r="H82" s="153">
        <f>Tabla142[[#This Row],[EFECTIVO]]+Tabla142[[#This Row],[TRANSFERENCIA]]</f>
        <v>2</v>
      </c>
      <c r="I82" s="150" t="str">
        <f t="shared" si="1"/>
        <v>CANCELADO</v>
      </c>
      <c r="J82" s="150">
        <f>Tabla142[[#This Row],[VALOR A PAGAR]]-Tabla142[[#This Row],[VALOR CANCELADO]]</f>
        <v>0</v>
      </c>
      <c r="K82" s="153">
        <f>Tabla142[[#This Row],[VALOR A PAGAR]]*0.5</f>
        <v>1</v>
      </c>
      <c r="L82" s="153">
        <f>Tabla142[[#This Row],[VALOR A PAGAR]]-Tabla142[[#This Row],[COSTO]]</f>
        <v>1</v>
      </c>
      <c r="M82" s="187" t="s">
        <v>335</v>
      </c>
    </row>
    <row r="83" spans="1:13" s="7" customFormat="1" ht="27.75" customHeight="1" x14ac:dyDescent="0.25">
      <c r="A83" s="158">
        <v>45497</v>
      </c>
      <c r="B83" s="30" t="s">
        <v>401</v>
      </c>
      <c r="C83" s="30">
        <v>2</v>
      </c>
      <c r="D83" s="150">
        <v>2</v>
      </c>
      <c r="E83" s="153">
        <f>Tabla142[[#This Row],[CANT.]]*Tabla142[[#This Row],[PRECIO UNITARIO]]</f>
        <v>4</v>
      </c>
      <c r="F83" s="156">
        <v>0</v>
      </c>
      <c r="G83" s="156">
        <v>4</v>
      </c>
      <c r="H83" s="153">
        <f>Tabla142[[#This Row],[EFECTIVO]]+Tabla142[[#This Row],[TRANSFERENCIA]]</f>
        <v>4</v>
      </c>
      <c r="I83" s="150" t="str">
        <f t="shared" si="1"/>
        <v>CANCELADO</v>
      </c>
      <c r="J83" s="150">
        <f>Tabla142[[#This Row],[VALOR A PAGAR]]-Tabla142[[#This Row],[VALOR CANCELADO]]</f>
        <v>0</v>
      </c>
      <c r="K83" s="153">
        <f>Tabla142[[#This Row],[VALOR A PAGAR]]*0.5</f>
        <v>2</v>
      </c>
      <c r="L83" s="153">
        <f>Tabla142[[#This Row],[VALOR A PAGAR]]-Tabla142[[#This Row],[COSTO]]</f>
        <v>2</v>
      </c>
      <c r="M83" s="187"/>
    </row>
    <row r="84" spans="1:13" s="7" customFormat="1" ht="27.75" customHeight="1" x14ac:dyDescent="0.25">
      <c r="A84" s="158">
        <v>45502</v>
      </c>
      <c r="B84" s="30" t="s">
        <v>346</v>
      </c>
      <c r="C84" s="30">
        <v>2</v>
      </c>
      <c r="D84" s="150">
        <v>2</v>
      </c>
      <c r="E84" s="153">
        <f>Tabla142[[#This Row],[CANT.]]*Tabla142[[#This Row],[PRECIO UNITARIO]]</f>
        <v>4</v>
      </c>
      <c r="F84" s="156">
        <v>0</v>
      </c>
      <c r="G84" s="156">
        <v>4</v>
      </c>
      <c r="H84" s="153">
        <f>Tabla142[[#This Row],[EFECTIVO]]+Tabla142[[#This Row],[TRANSFERENCIA]]</f>
        <v>4</v>
      </c>
      <c r="I84" s="150" t="str">
        <f t="shared" si="1"/>
        <v>CANCELADO</v>
      </c>
      <c r="J84" s="150">
        <f>Tabla142[[#This Row],[VALOR A PAGAR]]-Tabla142[[#This Row],[VALOR CANCELADO]]</f>
        <v>0</v>
      </c>
      <c r="K84" s="153">
        <f>Tabla142[[#This Row],[VALOR A PAGAR]]*0.5</f>
        <v>2</v>
      </c>
      <c r="L84" s="153">
        <f>Tabla142[[#This Row],[VALOR A PAGAR]]-Tabla142[[#This Row],[COSTO]]</f>
        <v>2</v>
      </c>
      <c r="M84" s="187"/>
    </row>
    <row r="85" spans="1:13" s="7" customFormat="1" ht="27.75" customHeight="1" x14ac:dyDescent="0.25">
      <c r="A85" s="158">
        <v>45502</v>
      </c>
      <c r="B85" s="30" t="s">
        <v>342</v>
      </c>
      <c r="C85" s="30">
        <v>1</v>
      </c>
      <c r="D85" s="150">
        <v>2</v>
      </c>
      <c r="E85" s="153">
        <f>Tabla142[[#This Row],[CANT.]]*Tabla142[[#This Row],[PRECIO UNITARIO]]</f>
        <v>2</v>
      </c>
      <c r="F85" s="156">
        <v>0</v>
      </c>
      <c r="G85" s="156">
        <v>2</v>
      </c>
      <c r="H85" s="153">
        <f>Tabla142[[#This Row],[EFECTIVO]]+Tabla142[[#This Row],[TRANSFERENCIA]]</f>
        <v>2</v>
      </c>
      <c r="I85" s="150" t="str">
        <f t="shared" si="1"/>
        <v>CANCELADO</v>
      </c>
      <c r="J85" s="150">
        <f>Tabla142[[#This Row],[VALOR A PAGAR]]-Tabla142[[#This Row],[VALOR CANCELADO]]</f>
        <v>0</v>
      </c>
      <c r="K85" s="153">
        <f>Tabla142[[#This Row],[VALOR A PAGAR]]*0.5</f>
        <v>1</v>
      </c>
      <c r="L85" s="153">
        <f>Tabla142[[#This Row],[VALOR A PAGAR]]-Tabla142[[#This Row],[COSTO]]</f>
        <v>1</v>
      </c>
      <c r="M85" s="187"/>
    </row>
    <row r="86" spans="1:13" s="7" customFormat="1" ht="27.75" customHeight="1" x14ac:dyDescent="0.25">
      <c r="A86" s="158">
        <v>45504</v>
      </c>
      <c r="B86" s="30" t="s">
        <v>351</v>
      </c>
      <c r="C86" s="30">
        <v>55</v>
      </c>
      <c r="D86" s="150">
        <v>2</v>
      </c>
      <c r="E86" s="153">
        <f>Tabla142[[#This Row],[CANT.]]*Tabla142[[#This Row],[PRECIO UNITARIO]]</f>
        <v>110</v>
      </c>
      <c r="F86" s="156">
        <v>0</v>
      </c>
      <c r="G86" s="156">
        <v>110</v>
      </c>
      <c r="H86" s="153">
        <f>Tabla142[[#This Row],[EFECTIVO]]+Tabla142[[#This Row],[TRANSFERENCIA]]</f>
        <v>110</v>
      </c>
      <c r="I86" s="150" t="str">
        <f t="shared" si="1"/>
        <v>CANCELADO</v>
      </c>
      <c r="J86" s="150">
        <f>Tabla142[[#This Row],[VALOR A PAGAR]]-Tabla142[[#This Row],[VALOR CANCELADO]]</f>
        <v>0</v>
      </c>
      <c r="K86" s="153">
        <f>Tabla142[[#This Row],[VALOR A PAGAR]]*0.5</f>
        <v>55</v>
      </c>
      <c r="L86" s="153">
        <f>Tabla142[[#This Row],[VALOR A PAGAR]]-Tabla142[[#This Row],[COSTO]]</f>
        <v>55</v>
      </c>
      <c r="M86" s="187"/>
    </row>
    <row r="87" spans="1:13" s="7" customFormat="1" ht="27.75" customHeight="1" x14ac:dyDescent="0.25">
      <c r="A87" s="158">
        <v>45504</v>
      </c>
      <c r="B87" s="30" t="s">
        <v>359</v>
      </c>
      <c r="C87" s="30">
        <v>11</v>
      </c>
      <c r="D87" s="150">
        <v>2</v>
      </c>
      <c r="E87" s="153">
        <f>Tabla142[[#This Row],[CANT.]]*Tabla142[[#This Row],[PRECIO UNITARIO]]</f>
        <v>22</v>
      </c>
      <c r="F87" s="156">
        <v>0</v>
      </c>
      <c r="G87" s="156">
        <v>22</v>
      </c>
      <c r="H87" s="153">
        <f>Tabla142[[#This Row],[EFECTIVO]]+Tabla142[[#This Row],[TRANSFERENCIA]]</f>
        <v>22</v>
      </c>
      <c r="I87" s="150" t="str">
        <f t="shared" si="1"/>
        <v>CANCELADO</v>
      </c>
      <c r="J87" s="150">
        <f>Tabla142[[#This Row],[VALOR A PAGAR]]-Tabla142[[#This Row],[VALOR CANCELADO]]</f>
        <v>0</v>
      </c>
      <c r="K87" s="153">
        <f>Tabla142[[#This Row],[VALOR A PAGAR]]*0.5</f>
        <v>11</v>
      </c>
      <c r="L87" s="153">
        <f>Tabla142[[#This Row],[VALOR A PAGAR]]-Tabla142[[#This Row],[COSTO]]</f>
        <v>11</v>
      </c>
      <c r="M87" s="187"/>
    </row>
    <row r="88" spans="1:13" s="7" customFormat="1" ht="27.75" customHeight="1" x14ac:dyDescent="0.25">
      <c r="A88" s="158">
        <v>45505</v>
      </c>
      <c r="B88" s="30" t="s">
        <v>359</v>
      </c>
      <c r="C88" s="30">
        <v>1</v>
      </c>
      <c r="D88" s="150">
        <v>2</v>
      </c>
      <c r="E88" s="153">
        <f>Tabla142[[#This Row],[CANT.]]*Tabla142[[#This Row],[PRECIO UNITARIO]]</f>
        <v>2</v>
      </c>
      <c r="F88" s="156">
        <v>0</v>
      </c>
      <c r="G88" s="156">
        <v>2</v>
      </c>
      <c r="H88" s="153">
        <f>Tabla142[[#This Row],[EFECTIVO]]+Tabla142[[#This Row],[TRANSFERENCIA]]</f>
        <v>2</v>
      </c>
      <c r="I88" s="150" t="str">
        <f t="shared" si="1"/>
        <v>CANCELADO</v>
      </c>
      <c r="J88" s="150">
        <f>Tabla142[[#This Row],[VALOR A PAGAR]]-Tabla142[[#This Row],[VALOR CANCELADO]]</f>
        <v>0</v>
      </c>
      <c r="K88" s="153">
        <f>Tabla142[[#This Row],[VALOR A PAGAR]]*0.5</f>
        <v>1</v>
      </c>
      <c r="L88" s="153">
        <f>Tabla142[[#This Row],[VALOR A PAGAR]]-Tabla142[[#This Row],[COSTO]]</f>
        <v>1</v>
      </c>
      <c r="M88" s="187"/>
    </row>
    <row r="89" spans="1:13" s="7" customFormat="1" ht="27.75" customHeight="1" x14ac:dyDescent="0.25">
      <c r="A89" s="158">
        <v>45505</v>
      </c>
      <c r="B89" s="30" t="s">
        <v>349</v>
      </c>
      <c r="C89" s="30">
        <v>1</v>
      </c>
      <c r="D89" s="150">
        <v>2</v>
      </c>
      <c r="E89" s="153">
        <f>Tabla142[[#This Row],[CANT.]]*Tabla142[[#This Row],[PRECIO UNITARIO]]</f>
        <v>2</v>
      </c>
      <c r="F89" s="156">
        <v>0</v>
      </c>
      <c r="G89" s="156">
        <v>2</v>
      </c>
      <c r="H89" s="153">
        <f>Tabla142[[#This Row],[EFECTIVO]]+Tabla142[[#This Row],[TRANSFERENCIA]]</f>
        <v>2</v>
      </c>
      <c r="I89" s="150" t="str">
        <f t="shared" si="1"/>
        <v>CANCELADO</v>
      </c>
      <c r="J89" s="150">
        <f>Tabla142[[#This Row],[VALOR A PAGAR]]-Tabla142[[#This Row],[VALOR CANCELADO]]</f>
        <v>0</v>
      </c>
      <c r="K89" s="153">
        <f>Tabla142[[#This Row],[VALOR A PAGAR]]*0.5</f>
        <v>1</v>
      </c>
      <c r="L89" s="153">
        <f>Tabla142[[#This Row],[VALOR A PAGAR]]-Tabla142[[#This Row],[COSTO]]</f>
        <v>1</v>
      </c>
      <c r="M89" s="187"/>
    </row>
    <row r="90" spans="1:13" s="7" customFormat="1" ht="27.75" customHeight="1" x14ac:dyDescent="0.25">
      <c r="A90" s="154">
        <v>45509</v>
      </c>
      <c r="B90" s="57" t="s">
        <v>347</v>
      </c>
      <c r="C90" s="57">
        <v>37</v>
      </c>
      <c r="D90" s="153">
        <v>2</v>
      </c>
      <c r="E90" s="153">
        <f>Tabla142[[#This Row],[CANT.]]*Tabla142[[#This Row],[PRECIO UNITARIO]]</f>
        <v>74</v>
      </c>
      <c r="F90" s="155">
        <v>0</v>
      </c>
      <c r="G90" s="156">
        <v>74</v>
      </c>
      <c r="H90" s="153">
        <f>F90+G90</f>
        <v>74</v>
      </c>
      <c r="I90" s="150" t="str">
        <f t="shared" si="1"/>
        <v>CANCELADO</v>
      </c>
      <c r="J90" s="150">
        <f>Tabla142[[#This Row],[VALOR A PAGAR]]-Tabla142[[#This Row],[VALOR CANCELADO]]</f>
        <v>0</v>
      </c>
      <c r="K90" s="153">
        <f>Tabla142[[#This Row],[VALOR A PAGAR]]*0.5</f>
        <v>37</v>
      </c>
      <c r="L90" s="153">
        <f>Tabla142[[#This Row],[VALOR A PAGAR]]-Tabla142[[#This Row],[COSTO]]</f>
        <v>37</v>
      </c>
      <c r="M90" s="187"/>
    </row>
    <row r="91" spans="1:13" s="7" customFormat="1" ht="27.75" customHeight="1" x14ac:dyDescent="0.25">
      <c r="A91" s="158">
        <v>45509</v>
      </c>
      <c r="B91" s="30" t="s">
        <v>587</v>
      </c>
      <c r="C91" s="30">
        <v>15</v>
      </c>
      <c r="D91" s="150">
        <v>2</v>
      </c>
      <c r="E91" s="153">
        <f>Tabla142[[#This Row],[CANT.]]*Tabla142[[#This Row],[PRECIO UNITARIO]]</f>
        <v>30</v>
      </c>
      <c r="F91" s="156">
        <v>0</v>
      </c>
      <c r="G91" s="156">
        <v>30</v>
      </c>
      <c r="H91" s="153">
        <f t="shared" ref="H91:H106" si="2">F91+G91</f>
        <v>30</v>
      </c>
      <c r="I91" s="150" t="str">
        <f t="shared" si="1"/>
        <v>CANCELADO</v>
      </c>
      <c r="J91" s="150">
        <f>Tabla142[[#This Row],[VALOR A PAGAR]]-Tabla142[[#This Row],[VALOR CANCELADO]]</f>
        <v>0</v>
      </c>
      <c r="K91" s="153">
        <f>Tabla142[[#This Row],[VALOR A PAGAR]]*0.5</f>
        <v>15</v>
      </c>
      <c r="L91" s="153">
        <f>Tabla142[[#This Row],[VALOR A PAGAR]]-Tabla142[[#This Row],[COSTO]]</f>
        <v>15</v>
      </c>
      <c r="M91" s="187"/>
    </row>
    <row r="92" spans="1:13" s="7" customFormat="1" ht="27.75" customHeight="1" x14ac:dyDescent="0.25">
      <c r="A92" s="158">
        <v>45510</v>
      </c>
      <c r="B92" s="30" t="s">
        <v>587</v>
      </c>
      <c r="C92" s="30">
        <v>11</v>
      </c>
      <c r="D92" s="150">
        <v>2</v>
      </c>
      <c r="E92" s="153">
        <f>Tabla142[[#This Row],[CANT.]]*Tabla142[[#This Row],[PRECIO UNITARIO]]</f>
        <v>22</v>
      </c>
      <c r="F92" s="156">
        <v>0</v>
      </c>
      <c r="G92" s="156">
        <v>22</v>
      </c>
      <c r="H92" s="153">
        <f t="shared" si="2"/>
        <v>22</v>
      </c>
      <c r="I92" s="150" t="str">
        <f t="shared" si="1"/>
        <v>CANCELADO</v>
      </c>
      <c r="J92" s="150">
        <f>Tabla142[[#This Row],[VALOR A PAGAR]]-Tabla142[[#This Row],[VALOR CANCELADO]]</f>
        <v>0</v>
      </c>
      <c r="K92" s="153">
        <f>Tabla142[[#This Row],[VALOR A PAGAR]]*0.5</f>
        <v>11</v>
      </c>
      <c r="L92" s="153">
        <f>Tabla142[[#This Row],[VALOR A PAGAR]]-Tabla142[[#This Row],[COSTO]]</f>
        <v>11</v>
      </c>
      <c r="M92" s="187"/>
    </row>
    <row r="93" spans="1:13" s="7" customFormat="1" ht="27.75" customHeight="1" x14ac:dyDescent="0.25">
      <c r="A93" s="158">
        <v>45510</v>
      </c>
      <c r="B93" s="30" t="s">
        <v>588</v>
      </c>
      <c r="C93" s="30">
        <v>2</v>
      </c>
      <c r="D93" s="150">
        <v>2</v>
      </c>
      <c r="E93" s="153">
        <f>Tabla142[[#This Row],[CANT.]]*Tabla142[[#This Row],[PRECIO UNITARIO]]</f>
        <v>4</v>
      </c>
      <c r="F93" s="156">
        <v>0</v>
      </c>
      <c r="G93" s="156">
        <v>4</v>
      </c>
      <c r="H93" s="153">
        <f t="shared" si="2"/>
        <v>4</v>
      </c>
      <c r="I93" s="150" t="str">
        <f t="shared" si="1"/>
        <v>CANCELADO</v>
      </c>
      <c r="J93" s="150">
        <f>Tabla142[[#This Row],[VALOR A PAGAR]]-Tabla142[[#This Row],[VALOR CANCELADO]]</f>
        <v>0</v>
      </c>
      <c r="K93" s="153">
        <f>Tabla142[[#This Row],[VALOR A PAGAR]]*0.5</f>
        <v>2</v>
      </c>
      <c r="L93" s="153">
        <f>Tabla142[[#This Row],[VALOR A PAGAR]]-Tabla142[[#This Row],[COSTO]]</f>
        <v>2</v>
      </c>
      <c r="M93" s="187"/>
    </row>
    <row r="94" spans="1:13" s="7" customFormat="1" ht="27.75" customHeight="1" x14ac:dyDescent="0.25">
      <c r="A94" s="158">
        <v>45511</v>
      </c>
      <c r="B94" s="30" t="s">
        <v>347</v>
      </c>
      <c r="C94" s="30">
        <v>3</v>
      </c>
      <c r="D94" s="150">
        <v>2</v>
      </c>
      <c r="E94" s="153">
        <f>Tabla142[[#This Row],[CANT.]]*Tabla142[[#This Row],[PRECIO UNITARIO]]</f>
        <v>6</v>
      </c>
      <c r="F94" s="156">
        <v>6</v>
      </c>
      <c r="G94" s="156">
        <v>0</v>
      </c>
      <c r="H94" s="153">
        <f t="shared" si="2"/>
        <v>6</v>
      </c>
      <c r="I94" s="150" t="str">
        <f t="shared" si="1"/>
        <v>CANCELADO</v>
      </c>
      <c r="J94" s="150">
        <f>Tabla142[[#This Row],[VALOR A PAGAR]]-Tabla142[[#This Row],[VALOR CANCELADO]]</f>
        <v>0</v>
      </c>
      <c r="K94" s="153">
        <f>Tabla142[[#This Row],[VALOR A PAGAR]]*0.5</f>
        <v>3</v>
      </c>
      <c r="L94" s="153">
        <f>Tabla142[[#This Row],[VALOR A PAGAR]]-Tabla142[[#This Row],[COSTO]]</f>
        <v>3</v>
      </c>
      <c r="M94" s="187"/>
    </row>
    <row r="95" spans="1:13" s="7" customFormat="1" ht="27.75" customHeight="1" x14ac:dyDescent="0.25">
      <c r="A95" s="158">
        <v>45511</v>
      </c>
      <c r="B95" s="30" t="s">
        <v>599</v>
      </c>
      <c r="C95" s="30">
        <v>148</v>
      </c>
      <c r="D95" s="150">
        <v>2</v>
      </c>
      <c r="E95" s="153">
        <f>Tabla142[[#This Row],[CANT.]]*Tabla142[[#This Row],[PRECIO UNITARIO]]</f>
        <v>296</v>
      </c>
      <c r="F95" s="156">
        <v>4</v>
      </c>
      <c r="G95" s="156">
        <v>292</v>
      </c>
      <c r="H95" s="153">
        <f t="shared" si="2"/>
        <v>296</v>
      </c>
      <c r="I95" s="150" t="str">
        <f t="shared" si="1"/>
        <v>CANCELADO</v>
      </c>
      <c r="J95" s="150">
        <f>Tabla142[[#This Row],[VALOR A PAGAR]]-Tabla142[[#This Row],[VALOR CANCELADO]]</f>
        <v>0</v>
      </c>
      <c r="K95" s="153">
        <f>Tabla142[[#This Row],[VALOR A PAGAR]]*0.5</f>
        <v>148</v>
      </c>
      <c r="L95" s="153">
        <f>Tabla142[[#This Row],[VALOR A PAGAR]]-Tabla142[[#This Row],[COSTO]]</f>
        <v>148</v>
      </c>
      <c r="M95" s="187"/>
    </row>
    <row r="96" spans="1:13" s="7" customFormat="1" ht="27.75" customHeight="1" x14ac:dyDescent="0.25">
      <c r="A96" s="158">
        <v>45511</v>
      </c>
      <c r="B96" s="30" t="s">
        <v>600</v>
      </c>
      <c r="C96" s="30">
        <v>17</v>
      </c>
      <c r="D96" s="150">
        <v>2</v>
      </c>
      <c r="E96" s="153">
        <f>Tabla142[[#This Row],[CANT.]]*Tabla142[[#This Row],[PRECIO UNITARIO]]</f>
        <v>34</v>
      </c>
      <c r="F96" s="156">
        <v>34</v>
      </c>
      <c r="G96" s="156">
        <v>0</v>
      </c>
      <c r="H96" s="153">
        <f>F96+G96</f>
        <v>34</v>
      </c>
      <c r="I96" s="150" t="str">
        <f t="shared" si="1"/>
        <v>CANCELADO</v>
      </c>
      <c r="J96" s="150">
        <f>Tabla142[[#This Row],[VALOR A PAGAR]]-Tabla142[[#This Row],[VALOR CANCELADO]]</f>
        <v>0</v>
      </c>
      <c r="K96" s="153">
        <f>Tabla142[[#This Row],[VALOR A PAGAR]]*0.5</f>
        <v>17</v>
      </c>
      <c r="L96" s="153">
        <f>Tabla142[[#This Row],[VALOR A PAGAR]]-Tabla142[[#This Row],[COSTO]]</f>
        <v>17</v>
      </c>
      <c r="M96" s="187"/>
    </row>
    <row r="97" spans="1:13" s="7" customFormat="1" ht="27.75" customHeight="1" x14ac:dyDescent="0.25">
      <c r="A97" s="158">
        <v>45512</v>
      </c>
      <c r="B97" s="30" t="s">
        <v>355</v>
      </c>
      <c r="C97" s="30">
        <v>34</v>
      </c>
      <c r="D97" s="150">
        <v>2</v>
      </c>
      <c r="E97" s="153">
        <f>Tabla142[[#This Row],[CANT.]]*Tabla142[[#This Row],[PRECIO UNITARIO]]</f>
        <v>68</v>
      </c>
      <c r="F97" s="156">
        <v>0</v>
      </c>
      <c r="G97" s="156">
        <v>68</v>
      </c>
      <c r="H97" s="153">
        <f t="shared" si="2"/>
        <v>68</v>
      </c>
      <c r="I97" s="150" t="str">
        <f t="shared" si="1"/>
        <v>CANCELADO</v>
      </c>
      <c r="J97" s="150">
        <f>Tabla142[[#This Row],[VALOR A PAGAR]]-Tabla142[[#This Row],[VALOR CANCELADO]]</f>
        <v>0</v>
      </c>
      <c r="K97" s="153">
        <f>Tabla142[[#This Row],[VALOR A PAGAR]]*0.5</f>
        <v>34</v>
      </c>
      <c r="L97" s="153">
        <f>Tabla142[[#This Row],[VALOR A PAGAR]]-Tabla142[[#This Row],[COSTO]]</f>
        <v>34</v>
      </c>
      <c r="M97" s="187"/>
    </row>
    <row r="98" spans="1:13" s="7" customFormat="1" ht="27.75" customHeight="1" x14ac:dyDescent="0.25">
      <c r="A98" s="158">
        <v>45513</v>
      </c>
      <c r="B98" s="30" t="s">
        <v>589</v>
      </c>
      <c r="C98" s="30">
        <v>39</v>
      </c>
      <c r="D98" s="150">
        <v>2</v>
      </c>
      <c r="E98" s="153">
        <f>Tabla142[[#This Row],[CANT.]]*Tabla142[[#This Row],[PRECIO UNITARIO]]</f>
        <v>78</v>
      </c>
      <c r="F98" s="156">
        <v>78</v>
      </c>
      <c r="G98" s="156">
        <v>0</v>
      </c>
      <c r="H98" s="153">
        <f>F98+G98</f>
        <v>78</v>
      </c>
      <c r="I98" s="150" t="str">
        <f t="shared" si="1"/>
        <v>CANCELADO</v>
      </c>
      <c r="J98" s="150">
        <f>Tabla142[[#This Row],[VALOR A PAGAR]]-Tabla142[[#This Row],[VALOR CANCELADO]]</f>
        <v>0</v>
      </c>
      <c r="K98" s="153">
        <f>Tabla142[[#This Row],[VALOR A PAGAR]]*0.5</f>
        <v>39</v>
      </c>
      <c r="L98" s="153">
        <f>Tabla142[[#This Row],[VALOR A PAGAR]]-Tabla142[[#This Row],[COSTO]]</f>
        <v>39</v>
      </c>
      <c r="M98" s="187"/>
    </row>
    <row r="99" spans="1:13" s="7" customFormat="1" ht="27.75" customHeight="1" x14ac:dyDescent="0.25">
      <c r="A99" s="158">
        <v>45516</v>
      </c>
      <c r="B99" s="30" t="s">
        <v>407</v>
      </c>
      <c r="C99" s="30">
        <v>13</v>
      </c>
      <c r="D99" s="150">
        <v>2</v>
      </c>
      <c r="E99" s="153">
        <f>Tabla142[[#This Row],[CANT.]]*Tabla142[[#This Row],[PRECIO UNITARIO]]</f>
        <v>26</v>
      </c>
      <c r="F99" s="156">
        <v>0</v>
      </c>
      <c r="G99" s="156">
        <v>26</v>
      </c>
      <c r="H99" s="153">
        <f>F99+G99</f>
        <v>26</v>
      </c>
      <c r="I99" s="150" t="str">
        <f t="shared" si="1"/>
        <v>CANCELADO</v>
      </c>
      <c r="J99" s="150">
        <f>Tabla142[[#This Row],[VALOR A PAGAR]]-Tabla142[[#This Row],[VALOR CANCELADO]]</f>
        <v>0</v>
      </c>
      <c r="K99" s="153">
        <f>Tabla142[[#This Row],[VALOR A PAGAR]]*0.5</f>
        <v>13</v>
      </c>
      <c r="L99" s="153">
        <f>Tabla142[[#This Row],[VALOR A PAGAR]]-Tabla142[[#This Row],[COSTO]]</f>
        <v>13</v>
      </c>
      <c r="M99" s="187"/>
    </row>
    <row r="100" spans="1:13" s="7" customFormat="1" ht="27.75" customHeight="1" x14ac:dyDescent="0.25">
      <c r="A100" s="158">
        <v>45516</v>
      </c>
      <c r="B100" s="30" t="s">
        <v>362</v>
      </c>
      <c r="C100" s="30">
        <v>11</v>
      </c>
      <c r="D100" s="150">
        <v>2</v>
      </c>
      <c r="E100" s="153">
        <f>Tabla142[[#This Row],[CANT.]]*Tabla142[[#This Row],[PRECIO UNITARIO]]</f>
        <v>22</v>
      </c>
      <c r="F100" s="156">
        <v>0</v>
      </c>
      <c r="G100" s="156">
        <v>22</v>
      </c>
      <c r="H100" s="153">
        <f>F100+G100</f>
        <v>22</v>
      </c>
      <c r="I100" s="150" t="str">
        <f t="shared" si="1"/>
        <v>CANCELADO</v>
      </c>
      <c r="J100" s="150">
        <f>Tabla142[[#This Row],[VALOR A PAGAR]]-Tabla142[[#This Row],[VALOR CANCELADO]]</f>
        <v>0</v>
      </c>
      <c r="K100" s="153">
        <f>Tabla142[[#This Row],[VALOR A PAGAR]]*0.5</f>
        <v>11</v>
      </c>
      <c r="L100" s="153">
        <f>Tabla142[[#This Row],[VALOR A PAGAR]]-Tabla142[[#This Row],[COSTO]]</f>
        <v>11</v>
      </c>
      <c r="M100" s="187"/>
    </row>
    <row r="101" spans="1:13" s="7" customFormat="1" ht="27.75" customHeight="1" x14ac:dyDescent="0.25">
      <c r="A101" s="158">
        <v>45518</v>
      </c>
      <c r="B101" s="30" t="s">
        <v>355</v>
      </c>
      <c r="C101" s="30">
        <v>1</v>
      </c>
      <c r="D101" s="150">
        <v>2</v>
      </c>
      <c r="E101" s="153">
        <f>Tabla142[[#This Row],[CANT.]]*Tabla142[[#This Row],[PRECIO UNITARIO]]</f>
        <v>2</v>
      </c>
      <c r="F101" s="156">
        <v>0</v>
      </c>
      <c r="G101" s="156">
        <v>2</v>
      </c>
      <c r="H101" s="153">
        <f t="shared" si="2"/>
        <v>2</v>
      </c>
      <c r="I101" s="150" t="str">
        <f t="shared" si="1"/>
        <v>CANCELADO</v>
      </c>
      <c r="J101" s="150">
        <f>Tabla142[[#This Row],[VALOR A PAGAR]]-Tabla142[[#This Row],[VALOR CANCELADO]]</f>
        <v>0</v>
      </c>
      <c r="K101" s="153">
        <f>Tabla142[[#This Row],[VALOR A PAGAR]]*0.5</f>
        <v>1</v>
      </c>
      <c r="L101" s="153">
        <f>Tabla142[[#This Row],[VALOR A PAGAR]]-Tabla142[[#This Row],[COSTO]]</f>
        <v>1</v>
      </c>
      <c r="M101" s="187"/>
    </row>
    <row r="102" spans="1:13" s="7" customFormat="1" ht="27.75" customHeight="1" x14ac:dyDescent="0.25">
      <c r="A102" s="158">
        <v>45519</v>
      </c>
      <c r="B102" s="30" t="s">
        <v>368</v>
      </c>
      <c r="C102" s="30">
        <v>2</v>
      </c>
      <c r="D102" s="150">
        <v>2</v>
      </c>
      <c r="E102" s="153">
        <f>Tabla142[[#This Row],[CANT.]]*Tabla142[[#This Row],[PRECIO UNITARIO]]</f>
        <v>4</v>
      </c>
      <c r="F102" s="156">
        <v>4</v>
      </c>
      <c r="G102" s="156">
        <v>0</v>
      </c>
      <c r="H102" s="153">
        <f t="shared" si="2"/>
        <v>4</v>
      </c>
      <c r="I102" s="150" t="str">
        <f t="shared" si="1"/>
        <v>CANCELADO</v>
      </c>
      <c r="J102" s="150">
        <f>Tabla142[[#This Row],[VALOR A PAGAR]]-Tabla142[[#This Row],[VALOR CANCELADO]]</f>
        <v>0</v>
      </c>
      <c r="K102" s="153">
        <f>Tabla142[[#This Row],[VALOR A PAGAR]]*0.5</f>
        <v>2</v>
      </c>
      <c r="L102" s="153">
        <f>Tabla142[[#This Row],[VALOR A PAGAR]]-Tabla142[[#This Row],[COSTO]]</f>
        <v>2</v>
      </c>
      <c r="M102" s="187"/>
    </row>
    <row r="103" spans="1:13" s="7" customFormat="1" ht="27.75" customHeight="1" x14ac:dyDescent="0.25">
      <c r="A103" s="154">
        <v>45519</v>
      </c>
      <c r="B103" s="57" t="s">
        <v>368</v>
      </c>
      <c r="C103" s="57">
        <v>22</v>
      </c>
      <c r="D103" s="150">
        <v>2</v>
      </c>
      <c r="E103" s="153">
        <f>Tabla142[[#This Row],[CANT.]]*Tabla142[[#This Row],[PRECIO UNITARIO]]</f>
        <v>44</v>
      </c>
      <c r="F103" s="156">
        <v>0</v>
      </c>
      <c r="G103" s="156">
        <v>44</v>
      </c>
      <c r="H103" s="153">
        <f t="shared" si="2"/>
        <v>44</v>
      </c>
      <c r="I103" s="150" t="str">
        <f t="shared" si="1"/>
        <v>CANCELADO</v>
      </c>
      <c r="J103" s="150">
        <f>Tabla142[[#This Row],[VALOR A PAGAR]]-Tabla142[[#This Row],[VALOR CANCELADO]]</f>
        <v>0</v>
      </c>
      <c r="K103" s="153">
        <f>Tabla142[[#This Row],[VALOR A PAGAR]]*0.5</f>
        <v>22</v>
      </c>
      <c r="L103" s="153">
        <f>Tabla142[[#This Row],[VALOR A PAGAR]]-Tabla142[[#This Row],[COSTO]]</f>
        <v>22</v>
      </c>
      <c r="M103" s="187"/>
    </row>
    <row r="104" spans="1:13" s="7" customFormat="1" ht="27.75" customHeight="1" x14ac:dyDescent="0.25">
      <c r="A104" s="158">
        <v>45526</v>
      </c>
      <c r="B104" s="30" t="s">
        <v>368</v>
      </c>
      <c r="C104" s="30">
        <v>6</v>
      </c>
      <c r="D104" s="150">
        <v>2</v>
      </c>
      <c r="E104" s="153">
        <f>Tabla142[[#This Row],[CANT.]]*Tabla142[[#This Row],[PRECIO UNITARIO]]</f>
        <v>12</v>
      </c>
      <c r="F104" s="156">
        <v>0</v>
      </c>
      <c r="G104" s="156">
        <v>12</v>
      </c>
      <c r="H104" s="153">
        <f t="shared" si="2"/>
        <v>12</v>
      </c>
      <c r="I104" s="150" t="str">
        <f t="shared" si="1"/>
        <v>CANCELADO</v>
      </c>
      <c r="J104" s="150">
        <f>Tabla142[[#This Row],[VALOR A PAGAR]]-Tabla142[[#This Row],[VALOR CANCELADO]]</f>
        <v>0</v>
      </c>
      <c r="K104" s="153">
        <f>Tabla142[[#This Row],[VALOR A PAGAR]]*0.5</f>
        <v>6</v>
      </c>
      <c r="L104" s="153">
        <f>Tabla142[[#This Row],[VALOR A PAGAR]]-Tabla142[[#This Row],[COSTO]]</f>
        <v>6</v>
      </c>
      <c r="M104" s="187"/>
    </row>
    <row r="105" spans="1:13" s="7" customFormat="1" ht="27.75" customHeight="1" x14ac:dyDescent="0.25">
      <c r="A105" s="158">
        <v>45530</v>
      </c>
      <c r="B105" s="30" t="s">
        <v>487</v>
      </c>
      <c r="C105" s="30">
        <v>50</v>
      </c>
      <c r="D105" s="150">
        <v>2</v>
      </c>
      <c r="E105" s="153">
        <f>Tabla142[[#This Row],[CANT.]]*Tabla142[[#This Row],[PRECIO UNITARIO]]</f>
        <v>100</v>
      </c>
      <c r="F105" s="156">
        <v>0</v>
      </c>
      <c r="G105" s="156">
        <v>100</v>
      </c>
      <c r="H105" s="153">
        <f t="shared" si="2"/>
        <v>100</v>
      </c>
      <c r="I105" s="150" t="str">
        <f t="shared" si="1"/>
        <v>CANCELADO</v>
      </c>
      <c r="J105" s="150">
        <f>Tabla142[[#This Row],[VALOR A PAGAR]]-Tabla142[[#This Row],[VALOR CANCELADO]]</f>
        <v>0</v>
      </c>
      <c r="K105" s="153">
        <f>Tabla142[[#This Row],[VALOR A PAGAR]]*0.5</f>
        <v>50</v>
      </c>
      <c r="L105" s="153">
        <f>Tabla142[[#This Row],[VALOR A PAGAR]]-Tabla142[[#This Row],[COSTO]]</f>
        <v>50</v>
      </c>
      <c r="M105" s="187"/>
    </row>
    <row r="106" spans="1:13" s="7" customFormat="1" ht="27.75" customHeight="1" x14ac:dyDescent="0.25">
      <c r="A106" s="158">
        <v>45534</v>
      </c>
      <c r="B106" s="30" t="s">
        <v>351</v>
      </c>
      <c r="C106" s="30">
        <v>1</v>
      </c>
      <c r="D106" s="150">
        <v>2</v>
      </c>
      <c r="E106" s="153">
        <f>Tabla142[[#This Row],[CANT.]]*Tabla142[[#This Row],[PRECIO UNITARIO]]</f>
        <v>2</v>
      </c>
      <c r="F106" s="156">
        <v>0</v>
      </c>
      <c r="G106" s="156">
        <v>2</v>
      </c>
      <c r="H106" s="153">
        <f t="shared" si="2"/>
        <v>2</v>
      </c>
      <c r="I106" s="150" t="str">
        <f>IF(('CARNETS '!E145='CARNETS '!H145),"CANCELADO","SALDO PENDIENTE")</f>
        <v>CANCELADO</v>
      </c>
      <c r="J106" s="150">
        <f>Tabla142[[#This Row],[VALOR A PAGAR]]-Tabla142[[#This Row],[VALOR CANCELADO]]</f>
        <v>0</v>
      </c>
      <c r="K106" s="153">
        <f>Tabla142[[#This Row],[VALOR A PAGAR]]*0.5</f>
        <v>1</v>
      </c>
      <c r="L106" s="153">
        <f>Tabla142[[#This Row],[VALOR A PAGAR]]-Tabla142[[#This Row],[COSTO]]</f>
        <v>1</v>
      </c>
      <c r="M106" s="187"/>
    </row>
    <row r="107" spans="1:13" s="7" customFormat="1" ht="27.75" customHeight="1" x14ac:dyDescent="0.25">
      <c r="A107" s="428" t="s">
        <v>3</v>
      </c>
      <c r="B107" s="428"/>
      <c r="C107" s="192">
        <f>SUM(C4:C106)</f>
        <v>1865</v>
      </c>
      <c r="D107" s="193"/>
      <c r="E107" s="194">
        <f>SUM(E4:E106)</f>
        <v>3730</v>
      </c>
      <c r="F107" s="194">
        <f>SUM(F4:F106)</f>
        <v>226</v>
      </c>
      <c r="G107" s="194">
        <f>SUM(G4:G106)</f>
        <v>3503</v>
      </c>
      <c r="H107" s="194">
        <f>SUM(H4:H106)</f>
        <v>3729</v>
      </c>
      <c r="K107" s="195">
        <f>SUM(K4:K106)</f>
        <v>1865</v>
      </c>
      <c r="L107" s="195">
        <f>SUM(L4:L106)</f>
        <v>1865</v>
      </c>
      <c r="M107" s="151"/>
    </row>
    <row r="108" spans="1:13" ht="26.25" x14ac:dyDescent="0.25">
      <c r="C108" s="52" t="s">
        <v>379</v>
      </c>
      <c r="E108" s="48" t="s">
        <v>333</v>
      </c>
      <c r="F108" s="48" t="s">
        <v>332</v>
      </c>
      <c r="G108" s="48" t="s">
        <v>331</v>
      </c>
    </row>
    <row r="109" spans="1:13" x14ac:dyDescent="0.25">
      <c r="G109" s="51"/>
    </row>
    <row r="111" spans="1:13" ht="21" customHeight="1" x14ac:dyDescent="0.25">
      <c r="B111" s="59" t="s">
        <v>330</v>
      </c>
      <c r="C111" s="59" t="s">
        <v>328</v>
      </c>
    </row>
    <row r="112" spans="1:13" ht="21" customHeight="1" x14ac:dyDescent="0.25">
      <c r="B112" s="1" t="s">
        <v>1</v>
      </c>
      <c r="C112" s="23">
        <f>F107</f>
        <v>226</v>
      </c>
    </row>
    <row r="113" spans="2:4" ht="21" customHeight="1" x14ac:dyDescent="0.25">
      <c r="B113" s="1" t="s">
        <v>2</v>
      </c>
      <c r="C113" s="23">
        <f>G107</f>
        <v>3503</v>
      </c>
    </row>
    <row r="114" spans="2:4" ht="21" customHeight="1" x14ac:dyDescent="0.25">
      <c r="B114" s="59" t="s">
        <v>3</v>
      </c>
      <c r="C114" s="65">
        <f>SUM(C112:C113)</f>
        <v>3729</v>
      </c>
    </row>
    <row r="115" spans="2:4" ht="21" customHeight="1" x14ac:dyDescent="0.25">
      <c r="B115" s="45"/>
      <c r="C115" s="44"/>
    </row>
    <row r="116" spans="2:4" ht="21" customHeight="1" x14ac:dyDescent="0.25"/>
    <row r="117" spans="2:4" ht="21" customHeight="1" x14ac:dyDescent="0.25">
      <c r="B117" s="67" t="s">
        <v>18</v>
      </c>
      <c r="C117" s="67" t="s">
        <v>328</v>
      </c>
    </row>
    <row r="118" spans="2:4" ht="21" customHeight="1" x14ac:dyDescent="0.25">
      <c r="B118" s="9" t="s">
        <v>405</v>
      </c>
      <c r="C118" s="71">
        <v>7</v>
      </c>
      <c r="D118" s="8"/>
    </row>
    <row r="119" spans="2:4" ht="21" customHeight="1" x14ac:dyDescent="0.25">
      <c r="B119" s="67" t="s">
        <v>3</v>
      </c>
      <c r="C119" s="68">
        <f>SUM(C118:C118)</f>
        <v>7</v>
      </c>
    </row>
    <row r="120" spans="2:4" ht="21" customHeight="1" x14ac:dyDescent="0.25"/>
    <row r="121" spans="2:4" ht="21" customHeight="1" x14ac:dyDescent="0.25"/>
    <row r="122" spans="2:4" ht="21" customHeight="1" x14ac:dyDescent="0.25">
      <c r="B122" s="63" t="s">
        <v>329</v>
      </c>
      <c r="C122" s="63" t="s">
        <v>328</v>
      </c>
    </row>
    <row r="123" spans="2:4" ht="21" customHeight="1" x14ac:dyDescent="0.25">
      <c r="B123" s="1" t="s">
        <v>352</v>
      </c>
      <c r="C123" s="23">
        <v>2</v>
      </c>
    </row>
    <row r="124" spans="2:4" ht="21" customHeight="1" x14ac:dyDescent="0.25">
      <c r="B124" s="1" t="s">
        <v>354</v>
      </c>
      <c r="C124" s="23">
        <v>4</v>
      </c>
    </row>
    <row r="125" spans="2:4" ht="21" customHeight="1" x14ac:dyDescent="0.25">
      <c r="B125" s="63" t="s">
        <v>3</v>
      </c>
      <c r="C125" s="66">
        <f>SUM(C123:C124)</f>
        <v>6</v>
      </c>
    </row>
  </sheetData>
  <mergeCells count="2">
    <mergeCell ref="A107:B107"/>
    <mergeCell ref="A1:M2"/>
  </mergeCells>
  <conditionalFormatting sqref="K4:K5 K8:K106">
    <cfRule type="containsText" dxfId="22" priority="9" operator="containsText" text="DEBE">
      <formula>NOT(ISERROR(SEARCH("DEBE",K4)))</formula>
    </cfRule>
    <cfRule type="containsText" dxfId="21" priority="10" operator="containsText" text="PAGADO">
      <formula>NOT(ISERROR(SEARCH("PAGADO",K4)))</formula>
    </cfRule>
  </conditionalFormatting>
  <conditionalFormatting sqref="K6:K7">
    <cfRule type="containsText" dxfId="20" priority="3" operator="containsText" text="DEBE">
      <formula>NOT(ISERROR(SEARCH("DEBE",K6)))</formula>
    </cfRule>
    <cfRule type="containsText" dxfId="19" priority="4" operator="containsText" text="PAGADO">
      <formula>NOT(ISERROR(SEARCH("PAGADO",K6)))</formula>
    </cfRule>
  </conditionalFormatting>
  <hyperlinks>
    <hyperlink ref="B113" location="EVENTOS!B15" display="REGRESAR"/>
  </hyperlinks>
  <pageMargins left="0.7" right="0.7" top="0.75" bottom="0.75" header="0.3" footer="0.3"/>
  <pageSetup paperSize="9" scale="58" fitToHeight="0" orientation="landscape" r:id="rId1"/>
  <ignoredErrors>
    <ignoredError sqref="E43:E74 I43:I63 I37:I38 E4:E34 I4:I34 I40:I41 E37:E41 E89:E106 I65:I74 H90:H106 I90:I106 E35 I35 E75:E88 I75:I89" calculatedColumn="1"/>
  </ignoredErrors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I86"/>
  <sheetViews>
    <sheetView topLeftCell="A44" workbookViewId="0">
      <selection activeCell="H44" sqref="H44"/>
    </sheetView>
  </sheetViews>
  <sheetFormatPr baseColWidth="10" defaultRowHeight="15" x14ac:dyDescent="0.25"/>
  <cols>
    <col min="1" max="1" width="3.85546875" style="298" customWidth="1"/>
    <col min="2" max="2" width="41" style="298" customWidth="1"/>
    <col min="3" max="4" width="12.85546875" style="298" customWidth="1"/>
    <col min="5" max="6" width="15.85546875" style="298" customWidth="1"/>
    <col min="7" max="7" width="12.28515625" style="298" customWidth="1"/>
    <col min="8" max="16384" width="11.42578125" style="298"/>
  </cols>
  <sheetData>
    <row r="1" spans="1:8" x14ac:dyDescent="0.25">
      <c r="A1" s="433" t="s">
        <v>744</v>
      </c>
      <c r="B1" s="433"/>
      <c r="C1" s="433"/>
      <c r="D1" s="433"/>
      <c r="E1" s="433"/>
      <c r="F1" s="433"/>
      <c r="G1" s="433"/>
    </row>
    <row r="2" spans="1:8" x14ac:dyDescent="0.25">
      <c r="A2" s="433" t="s">
        <v>783</v>
      </c>
      <c r="B2" s="433"/>
      <c r="C2" s="433"/>
      <c r="D2" s="433"/>
      <c r="E2" s="433"/>
      <c r="F2" s="433"/>
      <c r="G2" s="433"/>
      <c r="H2" s="2"/>
    </row>
    <row r="3" spans="1:8" x14ac:dyDescent="0.25">
      <c r="A3" s="433" t="s">
        <v>742</v>
      </c>
      <c r="B3" s="433"/>
      <c r="C3" s="433"/>
      <c r="D3" s="433"/>
      <c r="E3" s="433"/>
      <c r="F3" s="433"/>
      <c r="G3" s="433"/>
      <c r="H3" s="2"/>
    </row>
    <row r="4" spans="1:8" x14ac:dyDescent="0.25">
      <c r="B4" s="298" t="s">
        <v>741</v>
      </c>
    </row>
    <row r="5" spans="1:8" ht="24" customHeight="1" x14ac:dyDescent="0.25">
      <c r="A5" s="360" t="s">
        <v>324</v>
      </c>
      <c r="B5" s="360" t="s">
        <v>740</v>
      </c>
      <c r="C5" s="360" t="s">
        <v>782</v>
      </c>
      <c r="D5" s="360" t="s">
        <v>738</v>
      </c>
      <c r="E5" s="360" t="s">
        <v>1</v>
      </c>
      <c r="F5" s="360" t="s">
        <v>2</v>
      </c>
      <c r="G5" s="360" t="s">
        <v>318</v>
      </c>
      <c r="H5" s="359"/>
    </row>
    <row r="6" spans="1:8" x14ac:dyDescent="0.25">
      <c r="A6" s="354">
        <v>1</v>
      </c>
      <c r="B6" s="355" t="s">
        <v>781</v>
      </c>
      <c r="C6" s="354">
        <v>8</v>
      </c>
      <c r="D6" s="354">
        <v>0</v>
      </c>
      <c r="E6" s="353">
        <v>96</v>
      </c>
      <c r="F6" s="353">
        <v>0</v>
      </c>
      <c r="G6" s="358" t="s">
        <v>159</v>
      </c>
      <c r="H6" s="348"/>
    </row>
    <row r="7" spans="1:8" x14ac:dyDescent="0.25">
      <c r="A7" s="354">
        <v>2</v>
      </c>
      <c r="B7" s="357" t="s">
        <v>780</v>
      </c>
      <c r="C7" s="354">
        <v>8</v>
      </c>
      <c r="D7" s="354">
        <v>0</v>
      </c>
      <c r="E7" s="353">
        <v>70</v>
      </c>
      <c r="F7" s="353">
        <v>22</v>
      </c>
      <c r="G7" s="358" t="s">
        <v>159</v>
      </c>
      <c r="H7" s="348"/>
    </row>
    <row r="8" spans="1:8" x14ac:dyDescent="0.25">
      <c r="A8" s="354">
        <v>3</v>
      </c>
      <c r="B8" s="357" t="s">
        <v>731</v>
      </c>
      <c r="C8" s="354">
        <v>19</v>
      </c>
      <c r="D8" s="354">
        <v>5</v>
      </c>
      <c r="E8" s="353">
        <v>234</v>
      </c>
      <c r="F8" s="353">
        <v>0</v>
      </c>
      <c r="G8" s="356" t="s">
        <v>159</v>
      </c>
      <c r="H8" s="348"/>
    </row>
    <row r="9" spans="1:8" x14ac:dyDescent="0.25">
      <c r="A9" s="354">
        <v>4</v>
      </c>
      <c r="B9" s="357" t="s">
        <v>546</v>
      </c>
      <c r="C9" s="354">
        <v>12</v>
      </c>
      <c r="D9" s="354">
        <v>0</v>
      </c>
      <c r="E9" s="353">
        <v>0</v>
      </c>
      <c r="F9" s="353">
        <v>132</v>
      </c>
      <c r="G9" s="356" t="s">
        <v>159</v>
      </c>
      <c r="H9" s="348"/>
    </row>
    <row r="10" spans="1:8" x14ac:dyDescent="0.25">
      <c r="A10" s="354">
        <v>5</v>
      </c>
      <c r="B10" s="357" t="s">
        <v>351</v>
      </c>
      <c r="C10" s="354">
        <v>38</v>
      </c>
      <c r="D10" s="354">
        <v>7</v>
      </c>
      <c r="E10" s="353">
        <v>0</v>
      </c>
      <c r="F10" s="353">
        <v>453</v>
      </c>
      <c r="G10" s="356" t="s">
        <v>159</v>
      </c>
      <c r="H10" s="348"/>
    </row>
    <row r="11" spans="1:8" x14ac:dyDescent="0.25">
      <c r="A11" s="354">
        <v>6</v>
      </c>
      <c r="B11" s="357" t="s">
        <v>368</v>
      </c>
      <c r="C11" s="354">
        <v>0</v>
      </c>
      <c r="D11" s="354">
        <v>1</v>
      </c>
      <c r="E11" s="353">
        <v>5</v>
      </c>
      <c r="F11" s="353">
        <v>0</v>
      </c>
      <c r="G11" s="356" t="s">
        <v>159</v>
      </c>
      <c r="H11" s="348"/>
    </row>
    <row r="12" spans="1:8" x14ac:dyDescent="0.25">
      <c r="A12" s="354">
        <v>7</v>
      </c>
      <c r="B12" s="355" t="s">
        <v>386</v>
      </c>
      <c r="C12" s="354">
        <v>13</v>
      </c>
      <c r="D12" s="354">
        <v>0</v>
      </c>
      <c r="E12" s="353">
        <v>0</v>
      </c>
      <c r="F12" s="353">
        <v>132</v>
      </c>
      <c r="G12" s="356" t="s">
        <v>159</v>
      </c>
      <c r="H12" s="348"/>
    </row>
    <row r="13" spans="1:8" x14ac:dyDescent="0.25">
      <c r="A13" s="354">
        <v>8</v>
      </c>
      <c r="B13" s="355" t="s">
        <v>356</v>
      </c>
      <c r="C13" s="354">
        <v>5</v>
      </c>
      <c r="D13" s="354">
        <v>2</v>
      </c>
      <c r="E13" s="353">
        <v>0</v>
      </c>
      <c r="F13" s="353">
        <v>65</v>
      </c>
      <c r="G13" s="356" t="s">
        <v>159</v>
      </c>
      <c r="H13" s="348"/>
    </row>
    <row r="14" spans="1:8" x14ac:dyDescent="0.25">
      <c r="A14" s="354">
        <v>9</v>
      </c>
      <c r="B14" s="357" t="s">
        <v>736</v>
      </c>
      <c r="C14" s="354">
        <v>32</v>
      </c>
      <c r="D14" s="354">
        <v>2</v>
      </c>
      <c r="E14" s="353">
        <v>103</v>
      </c>
      <c r="F14" s="353">
        <v>264</v>
      </c>
      <c r="G14" s="356" t="s">
        <v>159</v>
      </c>
      <c r="H14" s="348"/>
    </row>
    <row r="15" spans="1:8" x14ac:dyDescent="0.25">
      <c r="A15" s="354">
        <v>10</v>
      </c>
      <c r="B15" s="355" t="s">
        <v>355</v>
      </c>
      <c r="C15" s="354">
        <v>13</v>
      </c>
      <c r="D15" s="354">
        <v>4</v>
      </c>
      <c r="E15" s="353">
        <v>0</v>
      </c>
      <c r="F15" s="353">
        <v>163</v>
      </c>
      <c r="G15" s="356" t="s">
        <v>159</v>
      </c>
      <c r="H15" s="348"/>
    </row>
    <row r="16" spans="1:8" x14ac:dyDescent="0.25">
      <c r="A16" s="354">
        <v>11</v>
      </c>
      <c r="B16" s="355" t="s">
        <v>779</v>
      </c>
      <c r="C16" s="354">
        <v>5</v>
      </c>
      <c r="D16" s="354">
        <v>1</v>
      </c>
      <c r="E16" s="353">
        <v>63</v>
      </c>
      <c r="F16" s="353">
        <v>0</v>
      </c>
      <c r="G16" s="356" t="s">
        <v>159</v>
      </c>
      <c r="H16" s="348"/>
    </row>
    <row r="17" spans="1:8" x14ac:dyDescent="0.25">
      <c r="A17" s="354">
        <v>12</v>
      </c>
      <c r="B17" s="355" t="s">
        <v>778</v>
      </c>
      <c r="C17" s="354">
        <v>12</v>
      </c>
      <c r="D17" s="354">
        <v>0</v>
      </c>
      <c r="E17" s="353">
        <v>137</v>
      </c>
      <c r="F17" s="353">
        <v>0</v>
      </c>
      <c r="G17" s="356" t="s">
        <v>159</v>
      </c>
      <c r="H17" s="348"/>
    </row>
    <row r="18" spans="1:8" x14ac:dyDescent="0.25">
      <c r="A18" s="354">
        <v>13</v>
      </c>
      <c r="B18" s="355" t="s">
        <v>544</v>
      </c>
      <c r="C18" s="354">
        <v>3</v>
      </c>
      <c r="D18" s="354">
        <v>0</v>
      </c>
      <c r="E18" s="353">
        <v>0</v>
      </c>
      <c r="F18" s="353">
        <v>33</v>
      </c>
      <c r="G18" s="356" t="s">
        <v>159</v>
      </c>
      <c r="H18" s="348"/>
    </row>
    <row r="19" spans="1:8" x14ac:dyDescent="0.25">
      <c r="A19" s="354">
        <v>14</v>
      </c>
      <c r="B19" s="355" t="s">
        <v>350</v>
      </c>
      <c r="C19" s="354">
        <v>8</v>
      </c>
      <c r="D19" s="354">
        <v>0</v>
      </c>
      <c r="E19" s="353">
        <v>88</v>
      </c>
      <c r="F19" s="353">
        <v>0</v>
      </c>
      <c r="G19" s="356" t="s">
        <v>159</v>
      </c>
      <c r="H19" s="348"/>
    </row>
    <row r="20" spans="1:8" x14ac:dyDescent="0.25">
      <c r="A20" s="354">
        <v>15</v>
      </c>
      <c r="B20" s="355" t="s">
        <v>777</v>
      </c>
      <c r="C20" s="354">
        <v>2</v>
      </c>
      <c r="D20" s="354">
        <v>0</v>
      </c>
      <c r="E20" s="353">
        <v>26</v>
      </c>
      <c r="F20" s="353">
        <v>0</v>
      </c>
      <c r="G20" s="356" t="s">
        <v>159</v>
      </c>
      <c r="H20" s="348"/>
    </row>
    <row r="21" spans="1:8" x14ac:dyDescent="0.25">
      <c r="A21" s="354">
        <v>16</v>
      </c>
      <c r="B21" s="355" t="s">
        <v>776</v>
      </c>
      <c r="C21" s="354">
        <v>7</v>
      </c>
      <c r="D21" s="354">
        <v>0</v>
      </c>
      <c r="E21" s="353">
        <v>5</v>
      </c>
      <c r="F21" s="353">
        <v>77</v>
      </c>
      <c r="G21" s="356" t="s">
        <v>159</v>
      </c>
      <c r="H21" s="348"/>
    </row>
    <row r="22" spans="1:8" x14ac:dyDescent="0.25">
      <c r="A22" s="354">
        <v>17</v>
      </c>
      <c r="B22" s="355" t="s">
        <v>775</v>
      </c>
      <c r="C22" s="354">
        <v>4</v>
      </c>
      <c r="D22" s="354">
        <v>0</v>
      </c>
      <c r="E22" s="353">
        <v>0</v>
      </c>
      <c r="F22" s="353">
        <v>48</v>
      </c>
      <c r="G22" s="356" t="s">
        <v>159</v>
      </c>
      <c r="H22" s="348"/>
    </row>
    <row r="23" spans="1:8" x14ac:dyDescent="0.25">
      <c r="A23" s="354">
        <v>18</v>
      </c>
      <c r="B23" s="355" t="s">
        <v>774</v>
      </c>
      <c r="C23" s="355">
        <v>14</v>
      </c>
      <c r="D23" s="354">
        <v>2</v>
      </c>
      <c r="E23" s="353">
        <v>0</v>
      </c>
      <c r="F23" s="353">
        <v>169</v>
      </c>
      <c r="G23" s="356" t="s">
        <v>159</v>
      </c>
      <c r="H23" s="348"/>
    </row>
    <row r="24" spans="1:8" x14ac:dyDescent="0.25">
      <c r="A24" s="354">
        <v>19</v>
      </c>
      <c r="B24" s="355" t="s">
        <v>359</v>
      </c>
      <c r="C24" s="355">
        <v>11</v>
      </c>
      <c r="D24" s="354">
        <v>2</v>
      </c>
      <c r="E24" s="353">
        <v>131</v>
      </c>
      <c r="F24" s="353">
        <v>0</v>
      </c>
      <c r="G24" s="356" t="s">
        <v>159</v>
      </c>
      <c r="H24" s="348"/>
    </row>
    <row r="25" spans="1:8" x14ac:dyDescent="0.25">
      <c r="A25" s="354">
        <v>20</v>
      </c>
      <c r="B25" s="355" t="s">
        <v>362</v>
      </c>
      <c r="C25" s="355">
        <v>6</v>
      </c>
      <c r="D25" s="354">
        <v>0</v>
      </c>
      <c r="E25" s="353">
        <v>66</v>
      </c>
      <c r="F25" s="353">
        <v>0</v>
      </c>
      <c r="G25" s="356" t="s">
        <v>159</v>
      </c>
      <c r="H25" s="348"/>
    </row>
    <row r="26" spans="1:8" x14ac:dyDescent="0.25">
      <c r="A26" s="354">
        <v>21</v>
      </c>
      <c r="B26" s="355" t="s">
        <v>474</v>
      </c>
      <c r="C26" s="355">
        <v>4</v>
      </c>
      <c r="D26" s="354">
        <v>1</v>
      </c>
      <c r="E26" s="353">
        <v>0</v>
      </c>
      <c r="F26" s="353">
        <v>49</v>
      </c>
      <c r="G26" s="356" t="s">
        <v>159</v>
      </c>
      <c r="H26" s="348"/>
    </row>
    <row r="27" spans="1:8" x14ac:dyDescent="0.25">
      <c r="A27" s="354">
        <v>22</v>
      </c>
      <c r="B27" s="355" t="s">
        <v>354</v>
      </c>
      <c r="C27" s="355">
        <v>8</v>
      </c>
      <c r="D27" s="354">
        <v>2</v>
      </c>
      <c r="E27" s="353">
        <v>98</v>
      </c>
      <c r="F27" s="353">
        <v>0</v>
      </c>
      <c r="G27" s="356" t="s">
        <v>159</v>
      </c>
      <c r="H27" s="348"/>
    </row>
    <row r="28" spans="1:8" x14ac:dyDescent="0.25">
      <c r="A28" s="354">
        <v>23</v>
      </c>
      <c r="B28" s="355" t="s">
        <v>773</v>
      </c>
      <c r="C28" s="355">
        <v>35</v>
      </c>
      <c r="D28" s="354">
        <v>0</v>
      </c>
      <c r="E28" s="353">
        <v>400</v>
      </c>
      <c r="F28" s="353">
        <v>0</v>
      </c>
      <c r="G28" s="356" t="s">
        <v>159</v>
      </c>
      <c r="H28" s="348"/>
    </row>
    <row r="29" spans="1:8" x14ac:dyDescent="0.25">
      <c r="A29" s="354">
        <v>24</v>
      </c>
      <c r="B29" s="355" t="s">
        <v>772</v>
      </c>
      <c r="C29" s="355">
        <v>2</v>
      </c>
      <c r="D29" s="354">
        <v>0</v>
      </c>
      <c r="E29" s="353">
        <v>0</v>
      </c>
      <c r="F29" s="353">
        <v>22</v>
      </c>
      <c r="G29" s="356" t="s">
        <v>159</v>
      </c>
      <c r="H29" s="348"/>
    </row>
    <row r="30" spans="1:8" x14ac:dyDescent="0.25">
      <c r="A30" s="354">
        <v>25</v>
      </c>
      <c r="B30" s="355" t="s">
        <v>411</v>
      </c>
      <c r="C30" s="355">
        <v>20</v>
      </c>
      <c r="D30" s="354">
        <v>0</v>
      </c>
      <c r="E30" s="353">
        <v>196</v>
      </c>
      <c r="F30" s="353">
        <v>24</v>
      </c>
      <c r="G30" s="356" t="s">
        <v>159</v>
      </c>
      <c r="H30" s="348"/>
    </row>
    <row r="31" spans="1:8" x14ac:dyDescent="0.25">
      <c r="A31" s="354">
        <v>26</v>
      </c>
      <c r="B31" s="355" t="s">
        <v>771</v>
      </c>
      <c r="C31" s="355">
        <v>25</v>
      </c>
      <c r="D31" s="354">
        <v>0</v>
      </c>
      <c r="E31" s="353">
        <v>5</v>
      </c>
      <c r="F31" s="353">
        <v>275</v>
      </c>
      <c r="G31" s="356" t="s">
        <v>159</v>
      </c>
      <c r="H31" s="348"/>
    </row>
    <row r="32" spans="1:8" x14ac:dyDescent="0.25">
      <c r="A32" s="354">
        <v>27</v>
      </c>
      <c r="B32" s="355" t="s">
        <v>415</v>
      </c>
      <c r="C32" s="355">
        <v>24</v>
      </c>
      <c r="D32" s="354">
        <v>0</v>
      </c>
      <c r="E32" s="353">
        <v>50</v>
      </c>
      <c r="F32" s="353">
        <v>214</v>
      </c>
      <c r="G32" s="356" t="s">
        <v>159</v>
      </c>
      <c r="H32" s="348"/>
    </row>
    <row r="33" spans="1:8" x14ac:dyDescent="0.25">
      <c r="A33" s="354">
        <v>28</v>
      </c>
      <c r="B33" s="355" t="s">
        <v>402</v>
      </c>
      <c r="C33" s="355">
        <v>2</v>
      </c>
      <c r="D33" s="354">
        <v>0</v>
      </c>
      <c r="E33" s="353">
        <v>0</v>
      </c>
      <c r="F33" s="353">
        <v>30</v>
      </c>
      <c r="G33" s="356" t="s">
        <v>159</v>
      </c>
      <c r="H33" s="348"/>
    </row>
    <row r="34" spans="1:8" x14ac:dyDescent="0.25">
      <c r="A34" s="354">
        <v>29</v>
      </c>
      <c r="B34" s="355" t="s">
        <v>352</v>
      </c>
      <c r="C34" s="355">
        <v>10</v>
      </c>
      <c r="D34" s="354">
        <v>0</v>
      </c>
      <c r="E34" s="353">
        <v>0</v>
      </c>
      <c r="F34" s="353">
        <v>110</v>
      </c>
      <c r="G34" s="356" t="s">
        <v>159</v>
      </c>
      <c r="H34" s="348"/>
    </row>
    <row r="35" spans="1:8" x14ac:dyDescent="0.25">
      <c r="A35" s="354">
        <v>30</v>
      </c>
      <c r="B35" s="355" t="s">
        <v>148</v>
      </c>
      <c r="C35" s="355">
        <v>3</v>
      </c>
      <c r="D35" s="354">
        <v>0</v>
      </c>
      <c r="E35" s="353">
        <v>33</v>
      </c>
      <c r="F35" s="353">
        <v>0</v>
      </c>
      <c r="G35" s="356" t="s">
        <v>159</v>
      </c>
      <c r="H35" s="348"/>
    </row>
    <row r="36" spans="1:8" x14ac:dyDescent="0.25">
      <c r="A36" s="354">
        <v>31</v>
      </c>
      <c r="B36" s="355" t="s">
        <v>770</v>
      </c>
      <c r="C36" s="355">
        <v>2</v>
      </c>
      <c r="D36" s="354">
        <v>2</v>
      </c>
      <c r="E36" s="353">
        <v>32</v>
      </c>
      <c r="F36" s="353">
        <v>0</v>
      </c>
      <c r="G36" s="356" t="s">
        <v>159</v>
      </c>
      <c r="H36" s="348"/>
    </row>
    <row r="37" spans="1:8" x14ac:dyDescent="0.25">
      <c r="A37" s="354">
        <v>32</v>
      </c>
      <c r="B37" s="355" t="s">
        <v>769</v>
      </c>
      <c r="C37" s="355">
        <v>38</v>
      </c>
      <c r="D37" s="354">
        <v>8</v>
      </c>
      <c r="E37" s="353">
        <v>299</v>
      </c>
      <c r="F37" s="353">
        <v>169</v>
      </c>
      <c r="G37" s="356" t="s">
        <v>159</v>
      </c>
    </row>
    <row r="38" spans="1:8" x14ac:dyDescent="0.25">
      <c r="A38" s="354">
        <v>33</v>
      </c>
      <c r="B38" s="355" t="s">
        <v>342</v>
      </c>
      <c r="C38" s="355">
        <v>6</v>
      </c>
      <c r="D38" s="354">
        <v>1</v>
      </c>
      <c r="E38" s="353">
        <v>71</v>
      </c>
      <c r="F38" s="353">
        <v>0</v>
      </c>
      <c r="G38" s="352" t="s">
        <v>159</v>
      </c>
    </row>
    <row r="39" spans="1:8" x14ac:dyDescent="0.25">
      <c r="A39" s="354">
        <v>34</v>
      </c>
      <c r="B39" s="355" t="s">
        <v>768</v>
      </c>
      <c r="C39" s="355">
        <v>40</v>
      </c>
      <c r="D39" s="354">
        <v>12</v>
      </c>
      <c r="E39" s="353">
        <v>500</v>
      </c>
      <c r="F39" s="353">
        <v>0</v>
      </c>
      <c r="G39" s="352" t="s">
        <v>159</v>
      </c>
    </row>
    <row r="40" spans="1:8" x14ac:dyDescent="0.25">
      <c r="A40" s="354">
        <v>35</v>
      </c>
      <c r="B40" s="355" t="s">
        <v>767</v>
      </c>
      <c r="C40" s="355">
        <v>11</v>
      </c>
      <c r="D40" s="354">
        <v>4</v>
      </c>
      <c r="E40" s="353">
        <v>8</v>
      </c>
      <c r="F40" s="353">
        <v>137</v>
      </c>
      <c r="G40" s="352" t="s">
        <v>159</v>
      </c>
    </row>
    <row r="41" spans="1:8" x14ac:dyDescent="0.25">
      <c r="A41" s="354">
        <v>36</v>
      </c>
      <c r="B41" s="355" t="s">
        <v>327</v>
      </c>
      <c r="C41" s="355">
        <v>8</v>
      </c>
      <c r="D41" s="354">
        <v>2</v>
      </c>
      <c r="E41" s="353">
        <v>0</v>
      </c>
      <c r="F41" s="353">
        <v>98</v>
      </c>
      <c r="G41" s="352" t="s">
        <v>159</v>
      </c>
    </row>
    <row r="42" spans="1:8" x14ac:dyDescent="0.25">
      <c r="A42" s="354">
        <v>37</v>
      </c>
      <c r="B42" s="355" t="s">
        <v>326</v>
      </c>
      <c r="C42" s="355">
        <v>4</v>
      </c>
      <c r="D42" s="354">
        <v>0</v>
      </c>
      <c r="E42" s="353">
        <v>0</v>
      </c>
      <c r="F42" s="353">
        <v>44</v>
      </c>
      <c r="G42" s="352" t="s">
        <v>159</v>
      </c>
    </row>
    <row r="43" spans="1:8" x14ac:dyDescent="0.25">
      <c r="A43" s="354">
        <v>38</v>
      </c>
      <c r="B43" s="355" t="s">
        <v>766</v>
      </c>
      <c r="C43" s="355">
        <v>3</v>
      </c>
      <c r="D43" s="354">
        <v>0</v>
      </c>
      <c r="E43" s="353">
        <v>33</v>
      </c>
      <c r="F43" s="353">
        <v>0</v>
      </c>
      <c r="G43" s="352" t="s">
        <v>159</v>
      </c>
    </row>
    <row r="44" spans="1:8" x14ac:dyDescent="0.25">
      <c r="A44" s="354">
        <v>39</v>
      </c>
      <c r="B44" s="355" t="s">
        <v>765</v>
      </c>
      <c r="C44" s="355">
        <v>44</v>
      </c>
      <c r="D44" s="354">
        <v>0</v>
      </c>
      <c r="E44" s="353">
        <v>0</v>
      </c>
      <c r="F44" s="353">
        <v>494</v>
      </c>
      <c r="G44" s="352" t="s">
        <v>159</v>
      </c>
    </row>
    <row r="45" spans="1:8" x14ac:dyDescent="0.25">
      <c r="A45" s="354">
        <v>40</v>
      </c>
      <c r="B45" s="355" t="s">
        <v>732</v>
      </c>
      <c r="C45" s="355">
        <v>4</v>
      </c>
      <c r="D45" s="354">
        <v>0</v>
      </c>
      <c r="E45" s="353">
        <v>0</v>
      </c>
      <c r="F45" s="353">
        <v>44</v>
      </c>
      <c r="G45" s="352" t="s">
        <v>159</v>
      </c>
    </row>
    <row r="46" spans="1:8" x14ac:dyDescent="0.25">
      <c r="A46" s="354">
        <v>41</v>
      </c>
      <c r="B46" s="355" t="s">
        <v>484</v>
      </c>
      <c r="C46" s="355">
        <v>2</v>
      </c>
      <c r="D46" s="354">
        <v>0</v>
      </c>
      <c r="E46" s="353">
        <v>0</v>
      </c>
      <c r="F46" s="353">
        <v>30</v>
      </c>
      <c r="G46" s="352" t="s">
        <v>159</v>
      </c>
    </row>
    <row r="47" spans="1:8" x14ac:dyDescent="0.25">
      <c r="A47" s="354">
        <v>42</v>
      </c>
      <c r="B47" s="355" t="s">
        <v>764</v>
      </c>
      <c r="C47" s="355">
        <v>2</v>
      </c>
      <c r="D47" s="354">
        <v>0</v>
      </c>
      <c r="E47" s="353">
        <v>0</v>
      </c>
      <c r="F47" s="353">
        <v>0</v>
      </c>
      <c r="G47" s="352" t="s">
        <v>763</v>
      </c>
    </row>
    <row r="48" spans="1:8" x14ac:dyDescent="0.25">
      <c r="A48" s="354">
        <v>43</v>
      </c>
      <c r="B48" s="355" t="s">
        <v>762</v>
      </c>
      <c r="C48" s="355">
        <v>2</v>
      </c>
      <c r="D48" s="354">
        <v>0</v>
      </c>
      <c r="E48" s="353">
        <v>0</v>
      </c>
      <c r="F48" s="353">
        <v>22</v>
      </c>
      <c r="G48" s="352" t="s">
        <v>159</v>
      </c>
    </row>
    <row r="49" spans="1:9" x14ac:dyDescent="0.25">
      <c r="A49" s="354">
        <v>44</v>
      </c>
      <c r="B49" s="355" t="s">
        <v>761</v>
      </c>
      <c r="C49" s="354">
        <v>0</v>
      </c>
      <c r="D49" s="354">
        <v>1</v>
      </c>
      <c r="E49" s="353">
        <v>10</v>
      </c>
      <c r="F49" s="353">
        <v>0</v>
      </c>
      <c r="G49" s="352" t="s">
        <v>159</v>
      </c>
    </row>
    <row r="50" spans="1:9" x14ac:dyDescent="0.25">
      <c r="A50" s="354">
        <v>45</v>
      </c>
      <c r="B50" s="355" t="s">
        <v>357</v>
      </c>
      <c r="C50" s="354">
        <v>0</v>
      </c>
      <c r="D50" s="354">
        <v>3</v>
      </c>
      <c r="E50" s="353">
        <v>15</v>
      </c>
      <c r="F50" s="353">
        <v>0</v>
      </c>
      <c r="G50" s="352" t="s">
        <v>159</v>
      </c>
    </row>
    <row r="51" spans="1:9" x14ac:dyDescent="0.25">
      <c r="A51" s="354">
        <v>46</v>
      </c>
      <c r="B51" s="355" t="s">
        <v>599</v>
      </c>
      <c r="C51" s="355">
        <v>0</v>
      </c>
      <c r="D51" s="354">
        <v>3</v>
      </c>
      <c r="E51" s="353">
        <v>15</v>
      </c>
      <c r="F51" s="353">
        <v>0</v>
      </c>
      <c r="G51" s="352" t="s">
        <v>159</v>
      </c>
    </row>
    <row r="52" spans="1:9" x14ac:dyDescent="0.25">
      <c r="A52" s="354">
        <v>47</v>
      </c>
      <c r="B52" s="355" t="s">
        <v>729</v>
      </c>
      <c r="C52" s="355">
        <v>0</v>
      </c>
      <c r="D52" s="354">
        <v>3</v>
      </c>
      <c r="E52" s="353">
        <v>15</v>
      </c>
      <c r="F52" s="353">
        <v>0</v>
      </c>
      <c r="G52" s="352" t="s">
        <v>159</v>
      </c>
    </row>
    <row r="53" spans="1:9" x14ac:dyDescent="0.25">
      <c r="A53" s="354">
        <v>48</v>
      </c>
      <c r="B53" s="355" t="s">
        <v>760</v>
      </c>
      <c r="C53" s="354">
        <v>0</v>
      </c>
      <c r="D53" s="354">
        <v>2</v>
      </c>
      <c r="E53" s="353">
        <v>15</v>
      </c>
      <c r="F53" s="353">
        <v>0</v>
      </c>
      <c r="G53" s="352" t="s">
        <v>159</v>
      </c>
    </row>
    <row r="54" spans="1:9" x14ac:dyDescent="0.25">
      <c r="A54" s="434" t="s">
        <v>3</v>
      </c>
      <c r="B54" s="435"/>
      <c r="C54" s="351">
        <f>SUM(C6:C53)</f>
        <v>519</v>
      </c>
      <c r="D54" s="351">
        <f>SUM(D6:D53)</f>
        <v>70</v>
      </c>
      <c r="E54" s="350">
        <f>SUM(E6:E53)</f>
        <v>2819</v>
      </c>
      <c r="F54" s="350">
        <f>SUM(F6:F53)</f>
        <v>3320</v>
      </c>
      <c r="G54" s="349"/>
    </row>
    <row r="57" spans="1:9" x14ac:dyDescent="0.25">
      <c r="B57" s="436" t="s">
        <v>0</v>
      </c>
      <c r="C57" s="437"/>
      <c r="F57" s="347"/>
      <c r="G57" s="347"/>
      <c r="H57" s="348"/>
      <c r="I57" s="347"/>
    </row>
    <row r="58" spans="1:9" x14ac:dyDescent="0.25">
      <c r="B58" s="346" t="s">
        <v>725</v>
      </c>
      <c r="C58" s="345">
        <f>E54</f>
        <v>2819</v>
      </c>
      <c r="F58" s="347"/>
      <c r="G58" s="347"/>
      <c r="H58" s="348"/>
      <c r="I58" s="347"/>
    </row>
    <row r="59" spans="1:9" x14ac:dyDescent="0.25">
      <c r="B59" s="346" t="s">
        <v>724</v>
      </c>
      <c r="C59" s="345">
        <f>F54</f>
        <v>3320</v>
      </c>
      <c r="F59" s="347"/>
      <c r="G59" s="347"/>
      <c r="H59" s="348"/>
      <c r="I59" s="347"/>
    </row>
    <row r="60" spans="1:9" x14ac:dyDescent="0.25">
      <c r="B60" s="346" t="s">
        <v>723</v>
      </c>
      <c r="C60" s="345">
        <v>973</v>
      </c>
      <c r="F60" s="347"/>
      <c r="G60" s="347"/>
      <c r="H60" s="347"/>
      <c r="I60" s="347"/>
    </row>
    <row r="61" spans="1:9" x14ac:dyDescent="0.25">
      <c r="B61" s="346" t="s">
        <v>759</v>
      </c>
      <c r="C61" s="345">
        <v>100</v>
      </c>
    </row>
    <row r="62" spans="1:9" x14ac:dyDescent="0.25">
      <c r="B62" s="313" t="s">
        <v>3</v>
      </c>
      <c r="C62" s="312">
        <f>SUM(C58:C61)</f>
        <v>7212</v>
      </c>
    </row>
    <row r="65" spans="2:8" x14ac:dyDescent="0.25">
      <c r="B65" s="431" t="s">
        <v>60</v>
      </c>
      <c r="C65" s="432"/>
      <c r="F65" s="347"/>
      <c r="G65" s="347"/>
      <c r="H65" s="347"/>
    </row>
    <row r="66" spans="2:8" x14ac:dyDescent="0.25">
      <c r="B66" s="346" t="s">
        <v>758</v>
      </c>
      <c r="C66" s="345">
        <v>24</v>
      </c>
      <c r="F66" s="347"/>
      <c r="G66" s="347"/>
      <c r="H66" s="347"/>
    </row>
    <row r="67" spans="2:8" x14ac:dyDescent="0.25">
      <c r="B67" s="346" t="s">
        <v>757</v>
      </c>
      <c r="C67" s="345">
        <v>290</v>
      </c>
      <c r="F67" s="347"/>
      <c r="G67" s="347"/>
      <c r="H67" s="347"/>
    </row>
    <row r="68" spans="2:8" x14ac:dyDescent="0.25">
      <c r="B68" s="346" t="s">
        <v>756</v>
      </c>
      <c r="C68" s="345">
        <v>22.5</v>
      </c>
    </row>
    <row r="69" spans="2:8" x14ac:dyDescent="0.25">
      <c r="B69" s="346" t="s">
        <v>717</v>
      </c>
      <c r="C69" s="345">
        <v>1290</v>
      </c>
    </row>
    <row r="70" spans="2:8" x14ac:dyDescent="0.25">
      <c r="B70" s="346" t="s">
        <v>755</v>
      </c>
      <c r="C70" s="345">
        <v>150</v>
      </c>
    </row>
    <row r="71" spans="2:8" x14ac:dyDescent="0.25">
      <c r="B71" s="346" t="s">
        <v>754</v>
      </c>
      <c r="C71" s="345">
        <v>150</v>
      </c>
    </row>
    <row r="72" spans="2:8" x14ac:dyDescent="0.25">
      <c r="B72" s="346" t="s">
        <v>715</v>
      </c>
      <c r="C72" s="345">
        <v>220</v>
      </c>
    </row>
    <row r="73" spans="2:8" x14ac:dyDescent="0.25">
      <c r="B73" s="346" t="s">
        <v>753</v>
      </c>
      <c r="C73" s="345">
        <v>120</v>
      </c>
    </row>
    <row r="74" spans="2:8" x14ac:dyDescent="0.25">
      <c r="B74" s="346" t="s">
        <v>752</v>
      </c>
      <c r="C74" s="345">
        <v>855</v>
      </c>
    </row>
    <row r="75" spans="2:8" x14ac:dyDescent="0.25">
      <c r="B75" s="346" t="s">
        <v>751</v>
      </c>
      <c r="C75" s="345">
        <v>475</v>
      </c>
    </row>
    <row r="76" spans="2:8" x14ac:dyDescent="0.25">
      <c r="B76" s="346" t="s">
        <v>750</v>
      </c>
      <c r="C76" s="345">
        <v>10</v>
      </c>
    </row>
    <row r="77" spans="2:8" x14ac:dyDescent="0.25">
      <c r="B77" s="346" t="s">
        <v>749</v>
      </c>
      <c r="C77" s="345">
        <v>20</v>
      </c>
    </row>
    <row r="78" spans="2:8" x14ac:dyDescent="0.25">
      <c r="B78" s="346" t="s">
        <v>748</v>
      </c>
      <c r="C78" s="345">
        <v>260</v>
      </c>
    </row>
    <row r="79" spans="2:8" x14ac:dyDescent="0.25">
      <c r="B79" s="346" t="s">
        <v>747</v>
      </c>
      <c r="C79" s="345">
        <v>12</v>
      </c>
    </row>
    <row r="80" spans="2:8" x14ac:dyDescent="0.25">
      <c r="B80" s="346" t="s">
        <v>746</v>
      </c>
      <c r="C80" s="345">
        <v>1935</v>
      </c>
    </row>
    <row r="81" spans="2:4" x14ac:dyDescent="0.25">
      <c r="B81" s="344" t="s">
        <v>3</v>
      </c>
      <c r="C81" s="343">
        <f>SUM(C66:C80)</f>
        <v>5833.5</v>
      </c>
    </row>
    <row r="84" spans="2:4" x14ac:dyDescent="0.25">
      <c r="B84" s="306" t="s">
        <v>0</v>
      </c>
      <c r="C84" s="305">
        <f>C62</f>
        <v>7212</v>
      </c>
      <c r="D84" s="342"/>
    </row>
    <row r="85" spans="2:4" x14ac:dyDescent="0.25">
      <c r="B85" s="304" t="s">
        <v>60</v>
      </c>
      <c r="C85" s="303">
        <f>-C81</f>
        <v>-5833.5</v>
      </c>
      <c r="D85" s="342"/>
    </row>
    <row r="86" spans="2:4" x14ac:dyDescent="0.25">
      <c r="B86" s="302" t="s">
        <v>151</v>
      </c>
      <c r="C86" s="6">
        <f>C84+C85</f>
        <v>1378.5</v>
      </c>
      <c r="D86" s="341"/>
    </row>
  </sheetData>
  <mergeCells count="6">
    <mergeCell ref="B65:C65"/>
    <mergeCell ref="A1:G1"/>
    <mergeCell ref="A2:G2"/>
    <mergeCell ref="A3:G3"/>
    <mergeCell ref="A54:B54"/>
    <mergeCell ref="B57:C57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H71"/>
  <sheetViews>
    <sheetView topLeftCell="A49" workbookViewId="0">
      <selection activeCell="E68" sqref="E68"/>
    </sheetView>
  </sheetViews>
  <sheetFormatPr baseColWidth="10" defaultRowHeight="15" x14ac:dyDescent="0.25"/>
  <cols>
    <col min="1" max="1" width="4.5703125" style="298" customWidth="1"/>
    <col min="2" max="2" width="37.5703125" style="298" customWidth="1"/>
    <col min="3" max="4" width="11.42578125" style="298" customWidth="1"/>
    <col min="5" max="6" width="16.140625" style="298" customWidth="1"/>
    <col min="7" max="7" width="14.28515625" style="298" customWidth="1"/>
    <col min="8" max="16384" width="11.42578125" style="298"/>
  </cols>
  <sheetData>
    <row r="1" spans="1:8" x14ac:dyDescent="0.25">
      <c r="A1" s="438" t="s">
        <v>744</v>
      </c>
      <c r="B1" s="438"/>
      <c r="C1" s="438"/>
      <c r="D1" s="438"/>
      <c r="E1" s="438"/>
      <c r="F1" s="438"/>
      <c r="G1" s="438"/>
    </row>
    <row r="2" spans="1:8" x14ac:dyDescent="0.25">
      <c r="A2" s="438" t="s">
        <v>801</v>
      </c>
      <c r="B2" s="438"/>
      <c r="C2" s="438"/>
      <c r="D2" s="438"/>
      <c r="E2" s="438"/>
      <c r="F2" s="438"/>
      <c r="G2" s="438"/>
      <c r="H2" s="2"/>
    </row>
    <row r="3" spans="1:8" x14ac:dyDescent="0.25">
      <c r="A3" s="438" t="s">
        <v>800</v>
      </c>
      <c r="B3" s="438"/>
      <c r="C3" s="438"/>
      <c r="D3" s="438"/>
      <c r="E3" s="438"/>
      <c r="F3" s="438"/>
      <c r="G3" s="438"/>
      <c r="H3" s="2"/>
    </row>
    <row r="4" spans="1:8" x14ac:dyDescent="0.25">
      <c r="A4" s="45"/>
      <c r="B4" s="45"/>
      <c r="C4" s="45"/>
      <c r="D4" s="45"/>
      <c r="E4" s="45"/>
      <c r="F4" s="45"/>
      <c r="G4" s="45"/>
      <c r="H4" s="2"/>
    </row>
    <row r="5" spans="1:8" s="250" customFormat="1" ht="21.75" customHeight="1" x14ac:dyDescent="0.25">
      <c r="A5" s="374" t="s">
        <v>324</v>
      </c>
      <c r="B5" s="374" t="s">
        <v>145</v>
      </c>
      <c r="C5" s="374" t="s">
        <v>782</v>
      </c>
      <c r="D5" s="374" t="s">
        <v>738</v>
      </c>
      <c r="E5" s="374" t="s">
        <v>1</v>
      </c>
      <c r="F5" s="374" t="s">
        <v>2</v>
      </c>
      <c r="G5" s="374" t="s">
        <v>318</v>
      </c>
      <c r="H5" s="373"/>
    </row>
    <row r="6" spans="1:8" x14ac:dyDescent="0.25">
      <c r="A6" s="371">
        <v>1</v>
      </c>
      <c r="B6" s="372" t="s">
        <v>799</v>
      </c>
      <c r="C6" s="371">
        <v>8</v>
      </c>
      <c r="D6" s="371">
        <v>2</v>
      </c>
      <c r="E6" s="369">
        <v>0</v>
      </c>
      <c r="F6" s="369">
        <v>98</v>
      </c>
      <c r="G6" s="368" t="s">
        <v>159</v>
      </c>
      <c r="H6" s="348"/>
    </row>
    <row r="7" spans="1:8" x14ac:dyDescent="0.25">
      <c r="A7" s="371">
        <v>2</v>
      </c>
      <c r="B7" s="372" t="s">
        <v>407</v>
      </c>
      <c r="C7" s="371">
        <v>10</v>
      </c>
      <c r="D7" s="371">
        <v>0</v>
      </c>
      <c r="E7" s="369">
        <v>10</v>
      </c>
      <c r="F7" s="369">
        <v>100</v>
      </c>
      <c r="G7" s="368" t="s">
        <v>159</v>
      </c>
      <c r="H7" s="348"/>
    </row>
    <row r="8" spans="1:8" x14ac:dyDescent="0.25">
      <c r="A8" s="371">
        <v>3</v>
      </c>
      <c r="B8" s="372" t="s">
        <v>798</v>
      </c>
      <c r="C8" s="372">
        <v>9</v>
      </c>
      <c r="D8" s="371">
        <v>1</v>
      </c>
      <c r="E8" s="370"/>
      <c r="F8" s="369">
        <v>109</v>
      </c>
      <c r="G8" s="368" t="s">
        <v>159</v>
      </c>
      <c r="H8" s="348"/>
    </row>
    <row r="9" spans="1:8" x14ac:dyDescent="0.25">
      <c r="A9" s="371">
        <v>4</v>
      </c>
      <c r="B9" s="372" t="s">
        <v>546</v>
      </c>
      <c r="C9" s="372">
        <v>1</v>
      </c>
      <c r="D9" s="371">
        <v>0</v>
      </c>
      <c r="E9" s="370">
        <v>0</v>
      </c>
      <c r="F9" s="369">
        <v>11</v>
      </c>
      <c r="G9" s="368" t="s">
        <v>159</v>
      </c>
      <c r="H9" s="348"/>
    </row>
    <row r="10" spans="1:8" x14ac:dyDescent="0.25">
      <c r="A10" s="371">
        <v>5</v>
      </c>
      <c r="B10" s="372" t="s">
        <v>797</v>
      </c>
      <c r="C10" s="372">
        <v>27</v>
      </c>
      <c r="D10" s="371">
        <v>4</v>
      </c>
      <c r="E10" s="370">
        <v>0</v>
      </c>
      <c r="F10" s="369">
        <v>317</v>
      </c>
      <c r="G10" s="368" t="s">
        <v>159</v>
      </c>
      <c r="H10" s="348"/>
    </row>
    <row r="11" spans="1:8" x14ac:dyDescent="0.25">
      <c r="A11" s="371">
        <v>6</v>
      </c>
      <c r="B11" s="372" t="s">
        <v>386</v>
      </c>
      <c r="C11" s="372">
        <v>3</v>
      </c>
      <c r="D11" s="371">
        <v>0</v>
      </c>
      <c r="E11" s="370"/>
      <c r="F11" s="369">
        <v>33</v>
      </c>
      <c r="G11" s="368" t="s">
        <v>159</v>
      </c>
      <c r="H11" s="348"/>
    </row>
    <row r="12" spans="1:8" x14ac:dyDescent="0.25">
      <c r="A12" s="371">
        <v>7</v>
      </c>
      <c r="B12" s="372" t="s">
        <v>736</v>
      </c>
      <c r="C12" s="372">
        <v>43</v>
      </c>
      <c r="D12" s="371">
        <v>15</v>
      </c>
      <c r="E12" s="370">
        <v>187</v>
      </c>
      <c r="F12" s="369">
        <v>361</v>
      </c>
      <c r="G12" s="368" t="s">
        <v>159</v>
      </c>
      <c r="H12" s="348"/>
    </row>
    <row r="13" spans="1:8" x14ac:dyDescent="0.25">
      <c r="A13" s="371">
        <v>8</v>
      </c>
      <c r="B13" s="372" t="s">
        <v>385</v>
      </c>
      <c r="C13" s="372">
        <v>5</v>
      </c>
      <c r="D13" s="371">
        <v>1</v>
      </c>
      <c r="E13" s="370">
        <v>0</v>
      </c>
      <c r="F13" s="369">
        <v>60</v>
      </c>
      <c r="G13" s="368" t="s">
        <v>159</v>
      </c>
      <c r="H13" s="348"/>
    </row>
    <row r="14" spans="1:8" x14ac:dyDescent="0.25">
      <c r="A14" s="371">
        <v>9</v>
      </c>
      <c r="B14" s="372" t="s">
        <v>349</v>
      </c>
      <c r="C14" s="372">
        <v>0</v>
      </c>
      <c r="D14" s="371">
        <v>1</v>
      </c>
      <c r="E14" s="370">
        <v>5</v>
      </c>
      <c r="F14" s="369">
        <v>0</v>
      </c>
      <c r="G14" s="368" t="s">
        <v>159</v>
      </c>
      <c r="H14" s="348"/>
    </row>
    <row r="15" spans="1:8" x14ac:dyDescent="0.25">
      <c r="A15" s="371">
        <v>10</v>
      </c>
      <c r="B15" s="372" t="s">
        <v>796</v>
      </c>
      <c r="C15" s="372">
        <v>2</v>
      </c>
      <c r="D15" s="371">
        <v>0</v>
      </c>
      <c r="E15" s="370">
        <v>22</v>
      </c>
      <c r="F15" s="369">
        <v>0</v>
      </c>
      <c r="G15" s="368" t="s">
        <v>159</v>
      </c>
      <c r="H15" s="348"/>
    </row>
    <row r="16" spans="1:8" x14ac:dyDescent="0.25">
      <c r="A16" s="371">
        <v>11</v>
      </c>
      <c r="B16" s="372" t="s">
        <v>340</v>
      </c>
      <c r="C16" s="372">
        <v>3</v>
      </c>
      <c r="D16" s="371">
        <v>0</v>
      </c>
      <c r="E16" s="370">
        <v>0</v>
      </c>
      <c r="F16" s="369">
        <v>33</v>
      </c>
      <c r="G16" s="368" t="s">
        <v>159</v>
      </c>
      <c r="H16" s="348"/>
    </row>
    <row r="17" spans="1:8" x14ac:dyDescent="0.25">
      <c r="A17" s="371">
        <v>12</v>
      </c>
      <c r="B17" s="372" t="s">
        <v>23</v>
      </c>
      <c r="C17" s="372">
        <v>1</v>
      </c>
      <c r="D17" s="371">
        <v>0</v>
      </c>
      <c r="E17" s="370">
        <v>0</v>
      </c>
      <c r="F17" s="369">
        <v>0</v>
      </c>
      <c r="G17" s="368" t="s">
        <v>158</v>
      </c>
      <c r="H17" s="348"/>
    </row>
    <row r="18" spans="1:8" x14ac:dyDescent="0.25">
      <c r="A18" s="371">
        <v>13</v>
      </c>
      <c r="B18" s="372" t="s">
        <v>599</v>
      </c>
      <c r="C18" s="372">
        <v>4</v>
      </c>
      <c r="D18" s="371">
        <v>2</v>
      </c>
      <c r="E18" s="370">
        <v>54</v>
      </c>
      <c r="F18" s="369">
        <v>0</v>
      </c>
      <c r="G18" s="368" t="s">
        <v>159</v>
      </c>
      <c r="H18" s="348"/>
    </row>
    <row r="19" spans="1:8" x14ac:dyDescent="0.25">
      <c r="A19" s="371">
        <v>14</v>
      </c>
      <c r="B19" s="372" t="s">
        <v>590</v>
      </c>
      <c r="C19" s="372">
        <v>0</v>
      </c>
      <c r="D19" s="371">
        <v>3</v>
      </c>
      <c r="E19" s="370">
        <v>5</v>
      </c>
      <c r="F19" s="369">
        <v>0</v>
      </c>
      <c r="G19" s="368" t="s">
        <v>159</v>
      </c>
      <c r="H19" s="348"/>
    </row>
    <row r="20" spans="1:8" x14ac:dyDescent="0.25">
      <c r="A20" s="371">
        <v>15</v>
      </c>
      <c r="B20" s="372" t="s">
        <v>350</v>
      </c>
      <c r="C20" s="372">
        <v>2</v>
      </c>
      <c r="D20" s="371">
        <v>0</v>
      </c>
      <c r="E20" s="370">
        <v>22</v>
      </c>
      <c r="F20" s="369">
        <v>0</v>
      </c>
      <c r="G20" s="368" t="s">
        <v>159</v>
      </c>
      <c r="H20" s="348"/>
    </row>
    <row r="21" spans="1:8" x14ac:dyDescent="0.25">
      <c r="A21" s="371">
        <v>16</v>
      </c>
      <c r="B21" s="372" t="s">
        <v>480</v>
      </c>
      <c r="C21" s="372">
        <v>1</v>
      </c>
      <c r="D21" s="371">
        <v>0</v>
      </c>
      <c r="E21" s="370">
        <v>11</v>
      </c>
      <c r="F21" s="369">
        <v>0</v>
      </c>
      <c r="G21" s="368" t="s">
        <v>159</v>
      </c>
      <c r="H21" s="348"/>
    </row>
    <row r="22" spans="1:8" x14ac:dyDescent="0.25">
      <c r="A22" s="371">
        <v>17</v>
      </c>
      <c r="B22" s="372" t="s">
        <v>795</v>
      </c>
      <c r="C22" s="372">
        <v>5</v>
      </c>
      <c r="D22" s="371">
        <v>0</v>
      </c>
      <c r="E22" s="370"/>
      <c r="F22" s="369">
        <v>55</v>
      </c>
      <c r="G22" s="368" t="s">
        <v>159</v>
      </c>
      <c r="H22" s="348"/>
    </row>
    <row r="23" spans="1:8" x14ac:dyDescent="0.25">
      <c r="A23" s="371">
        <v>18</v>
      </c>
      <c r="B23" s="372" t="s">
        <v>380</v>
      </c>
      <c r="C23" s="372">
        <v>4</v>
      </c>
      <c r="D23" s="371">
        <v>1</v>
      </c>
      <c r="E23" s="370">
        <v>49</v>
      </c>
      <c r="F23" s="369">
        <v>0</v>
      </c>
      <c r="G23" s="368" t="s">
        <v>159</v>
      </c>
      <c r="H23" s="348"/>
    </row>
    <row r="24" spans="1:8" x14ac:dyDescent="0.25">
      <c r="A24" s="371">
        <v>19</v>
      </c>
      <c r="B24" s="372" t="s">
        <v>774</v>
      </c>
      <c r="C24" s="372">
        <v>7</v>
      </c>
      <c r="D24" s="371">
        <v>0</v>
      </c>
      <c r="E24" s="370">
        <v>0</v>
      </c>
      <c r="F24" s="369">
        <v>77</v>
      </c>
      <c r="G24" s="368" t="s">
        <v>159</v>
      </c>
      <c r="H24" s="348"/>
    </row>
    <row r="25" spans="1:8" x14ac:dyDescent="0.25">
      <c r="A25" s="371">
        <v>20</v>
      </c>
      <c r="B25" s="372" t="s">
        <v>370</v>
      </c>
      <c r="C25" s="372">
        <v>13</v>
      </c>
      <c r="D25" s="371">
        <v>0</v>
      </c>
      <c r="E25" s="370">
        <v>143</v>
      </c>
      <c r="F25" s="369">
        <v>0</v>
      </c>
      <c r="G25" s="368" t="s">
        <v>159</v>
      </c>
      <c r="H25" s="348"/>
    </row>
    <row r="26" spans="1:8" x14ac:dyDescent="0.25">
      <c r="A26" s="371">
        <v>21</v>
      </c>
      <c r="B26" s="372" t="s">
        <v>359</v>
      </c>
      <c r="C26" s="372">
        <v>1</v>
      </c>
      <c r="D26" s="371">
        <v>0</v>
      </c>
      <c r="E26" s="370">
        <v>11</v>
      </c>
      <c r="F26" s="369">
        <v>0</v>
      </c>
      <c r="G26" s="368" t="s">
        <v>159</v>
      </c>
      <c r="H26" s="348"/>
    </row>
    <row r="27" spans="1:8" x14ac:dyDescent="0.25">
      <c r="A27" s="371">
        <v>22</v>
      </c>
      <c r="B27" s="372" t="s">
        <v>362</v>
      </c>
      <c r="C27" s="372">
        <v>3</v>
      </c>
      <c r="D27" s="371">
        <v>0</v>
      </c>
      <c r="E27" s="370">
        <v>33</v>
      </c>
      <c r="F27" s="369">
        <v>0</v>
      </c>
      <c r="G27" s="368" t="s">
        <v>159</v>
      </c>
      <c r="H27" s="348"/>
    </row>
    <row r="28" spans="1:8" x14ac:dyDescent="0.25">
      <c r="A28" s="371">
        <v>23</v>
      </c>
      <c r="B28" s="372" t="s">
        <v>772</v>
      </c>
      <c r="C28" s="372">
        <v>2</v>
      </c>
      <c r="D28" s="371">
        <v>0</v>
      </c>
      <c r="E28" s="370">
        <v>0</v>
      </c>
      <c r="F28" s="369">
        <v>22</v>
      </c>
      <c r="G28" s="368" t="s">
        <v>159</v>
      </c>
      <c r="H28" s="348"/>
    </row>
    <row r="29" spans="1:8" x14ac:dyDescent="0.25">
      <c r="A29" s="371">
        <v>24</v>
      </c>
      <c r="B29" s="372" t="s">
        <v>415</v>
      </c>
      <c r="C29" s="372">
        <v>4</v>
      </c>
      <c r="D29" s="371">
        <v>0</v>
      </c>
      <c r="E29" s="370">
        <v>0</v>
      </c>
      <c r="F29" s="369">
        <v>44</v>
      </c>
      <c r="G29" s="368" t="s">
        <v>159</v>
      </c>
      <c r="H29" s="348"/>
    </row>
    <row r="30" spans="1:8" x14ac:dyDescent="0.25">
      <c r="A30" s="371">
        <v>25</v>
      </c>
      <c r="B30" s="372" t="s">
        <v>352</v>
      </c>
      <c r="C30" s="372">
        <v>1</v>
      </c>
      <c r="D30" s="371">
        <v>1</v>
      </c>
      <c r="E30" s="370">
        <v>0</v>
      </c>
      <c r="F30" s="369">
        <v>16</v>
      </c>
      <c r="G30" s="368" t="s">
        <v>159</v>
      </c>
      <c r="H30" s="348"/>
    </row>
    <row r="31" spans="1:8" x14ac:dyDescent="0.25">
      <c r="A31" s="371">
        <v>26</v>
      </c>
      <c r="B31" s="372" t="s">
        <v>148</v>
      </c>
      <c r="C31" s="372">
        <v>8</v>
      </c>
      <c r="D31" s="371">
        <v>1</v>
      </c>
      <c r="E31" s="370">
        <v>93</v>
      </c>
      <c r="F31" s="369">
        <v>0</v>
      </c>
      <c r="G31" s="368" t="s">
        <v>159</v>
      </c>
      <c r="H31" s="348"/>
    </row>
    <row r="32" spans="1:8" x14ac:dyDescent="0.25">
      <c r="A32" s="371">
        <v>27</v>
      </c>
      <c r="B32" s="372" t="s">
        <v>794</v>
      </c>
      <c r="C32" s="372">
        <v>13</v>
      </c>
      <c r="D32" s="371">
        <v>3</v>
      </c>
      <c r="E32" s="370">
        <v>0</v>
      </c>
      <c r="F32" s="369">
        <v>156</v>
      </c>
      <c r="G32" s="368" t="s">
        <v>159</v>
      </c>
      <c r="H32" s="348"/>
    </row>
    <row r="33" spans="1:8" x14ac:dyDescent="0.25">
      <c r="A33" s="371">
        <v>28</v>
      </c>
      <c r="B33" s="372" t="s">
        <v>149</v>
      </c>
      <c r="C33" s="372">
        <v>11</v>
      </c>
      <c r="D33" s="371">
        <v>7</v>
      </c>
      <c r="E33" s="370">
        <v>156</v>
      </c>
      <c r="F33" s="369">
        <v>0</v>
      </c>
      <c r="G33" s="368" t="s">
        <v>159</v>
      </c>
      <c r="H33" s="348"/>
    </row>
    <row r="34" spans="1:8" x14ac:dyDescent="0.25">
      <c r="A34" s="371">
        <v>29</v>
      </c>
      <c r="B34" s="372" t="s">
        <v>342</v>
      </c>
      <c r="C34" s="372">
        <v>2</v>
      </c>
      <c r="D34" s="371">
        <v>1</v>
      </c>
      <c r="E34" s="370">
        <v>0</v>
      </c>
      <c r="F34" s="369">
        <v>27</v>
      </c>
      <c r="G34" s="368" t="s">
        <v>159</v>
      </c>
      <c r="H34" s="348"/>
    </row>
    <row r="35" spans="1:8" x14ac:dyDescent="0.25">
      <c r="A35" s="371">
        <v>30</v>
      </c>
      <c r="B35" s="372" t="s">
        <v>768</v>
      </c>
      <c r="C35" s="372">
        <v>2</v>
      </c>
      <c r="D35" s="371">
        <v>0</v>
      </c>
      <c r="E35" s="370">
        <v>22</v>
      </c>
      <c r="F35" s="369">
        <v>0</v>
      </c>
      <c r="G35" s="368" t="s">
        <v>159</v>
      </c>
      <c r="H35" s="348"/>
    </row>
    <row r="36" spans="1:8" x14ac:dyDescent="0.25">
      <c r="A36" s="371">
        <v>31</v>
      </c>
      <c r="B36" s="372" t="s">
        <v>327</v>
      </c>
      <c r="C36" s="372">
        <v>3</v>
      </c>
      <c r="D36" s="371">
        <v>3</v>
      </c>
      <c r="E36" s="370">
        <v>0</v>
      </c>
      <c r="F36" s="369">
        <v>48</v>
      </c>
      <c r="G36" s="368" t="s">
        <v>159</v>
      </c>
      <c r="H36" s="348" t="s">
        <v>786</v>
      </c>
    </row>
    <row r="37" spans="1:8" x14ac:dyDescent="0.25">
      <c r="A37" s="371">
        <v>32</v>
      </c>
      <c r="B37" s="372" t="s">
        <v>361</v>
      </c>
      <c r="C37" s="372">
        <v>2</v>
      </c>
      <c r="D37" s="371">
        <v>1</v>
      </c>
      <c r="E37" s="370">
        <v>0</v>
      </c>
      <c r="F37" s="369">
        <v>27</v>
      </c>
      <c r="G37" s="368" t="s">
        <v>159</v>
      </c>
    </row>
    <row r="38" spans="1:8" x14ac:dyDescent="0.25">
      <c r="A38" s="371">
        <v>33</v>
      </c>
      <c r="B38" s="372" t="s">
        <v>766</v>
      </c>
      <c r="C38" s="372">
        <v>4</v>
      </c>
      <c r="D38" s="371">
        <v>0</v>
      </c>
      <c r="E38" s="370">
        <v>0</v>
      </c>
      <c r="F38" s="369">
        <v>44</v>
      </c>
      <c r="G38" s="368" t="s">
        <v>159</v>
      </c>
    </row>
    <row r="39" spans="1:8" x14ac:dyDescent="0.25">
      <c r="A39" s="371">
        <v>34</v>
      </c>
      <c r="B39" s="372" t="s">
        <v>369</v>
      </c>
      <c r="C39" s="372">
        <v>27</v>
      </c>
      <c r="D39" s="371">
        <v>2</v>
      </c>
      <c r="E39" s="370">
        <v>307</v>
      </c>
      <c r="F39" s="369">
        <v>0</v>
      </c>
      <c r="G39" s="368" t="s">
        <v>159</v>
      </c>
    </row>
    <row r="40" spans="1:8" x14ac:dyDescent="0.25">
      <c r="A40" s="371">
        <v>35</v>
      </c>
      <c r="B40" s="372" t="s">
        <v>732</v>
      </c>
      <c r="C40" s="372">
        <v>10</v>
      </c>
      <c r="D40" s="371">
        <v>7</v>
      </c>
      <c r="E40" s="370">
        <v>0</v>
      </c>
      <c r="F40" s="369">
        <v>140</v>
      </c>
      <c r="G40" s="368" t="s">
        <v>159</v>
      </c>
    </row>
    <row r="41" spans="1:8" x14ac:dyDescent="0.25">
      <c r="A41" s="371">
        <v>36</v>
      </c>
      <c r="B41" s="372" t="s">
        <v>764</v>
      </c>
      <c r="C41" s="372">
        <v>6</v>
      </c>
      <c r="D41" s="371">
        <v>0</v>
      </c>
      <c r="E41" s="370">
        <v>0</v>
      </c>
      <c r="F41" s="369">
        <v>0</v>
      </c>
      <c r="G41" s="368" t="s">
        <v>158</v>
      </c>
    </row>
    <row r="42" spans="1:8" x14ac:dyDescent="0.25">
      <c r="A42" s="371">
        <v>37</v>
      </c>
      <c r="B42" s="372" t="s">
        <v>793</v>
      </c>
      <c r="C42" s="372">
        <v>0</v>
      </c>
      <c r="D42" s="371">
        <v>1</v>
      </c>
      <c r="E42" s="370">
        <v>0</v>
      </c>
      <c r="F42" s="369">
        <v>5</v>
      </c>
      <c r="G42" s="368" t="s">
        <v>159</v>
      </c>
    </row>
    <row r="43" spans="1:8" x14ac:dyDescent="0.25">
      <c r="A43" s="371">
        <v>38</v>
      </c>
      <c r="B43" s="372" t="s">
        <v>338</v>
      </c>
      <c r="C43" s="372">
        <v>0</v>
      </c>
      <c r="D43" s="371">
        <v>3</v>
      </c>
      <c r="E43" s="370">
        <v>0</v>
      </c>
      <c r="F43" s="369">
        <v>15</v>
      </c>
      <c r="G43" s="368" t="s">
        <v>159</v>
      </c>
    </row>
    <row r="44" spans="1:8" x14ac:dyDescent="0.25">
      <c r="A44" s="371">
        <v>39</v>
      </c>
      <c r="B44" s="372" t="s">
        <v>356</v>
      </c>
      <c r="C44" s="372">
        <v>0</v>
      </c>
      <c r="D44" s="371">
        <v>1</v>
      </c>
      <c r="E44" s="370">
        <v>5</v>
      </c>
      <c r="F44" s="369">
        <v>0</v>
      </c>
      <c r="G44" s="368" t="s">
        <v>159</v>
      </c>
    </row>
    <row r="45" spans="1:8" x14ac:dyDescent="0.25">
      <c r="A45" s="439" t="s">
        <v>3</v>
      </c>
      <c r="B45" s="440"/>
      <c r="C45" s="367">
        <f>SUM(C6:C44)</f>
        <v>247</v>
      </c>
      <c r="D45" s="367">
        <f>SUM(D6:D44)</f>
        <v>61</v>
      </c>
      <c r="E45" s="366">
        <f>SUM(E6:E44)</f>
        <v>1135</v>
      </c>
      <c r="F45" s="366">
        <f>SUM(F6:F44)</f>
        <v>1798</v>
      </c>
      <c r="G45" s="366">
        <f>SUM(E45:F45)</f>
        <v>2933</v>
      </c>
    </row>
    <row r="46" spans="1:8" x14ac:dyDescent="0.25">
      <c r="G46" s="365"/>
    </row>
    <row r="47" spans="1:8" x14ac:dyDescent="0.25">
      <c r="B47" s="347"/>
      <c r="C47" s="347"/>
    </row>
    <row r="48" spans="1:8" x14ac:dyDescent="0.25">
      <c r="B48" s="436" t="s">
        <v>0</v>
      </c>
      <c r="C48" s="437"/>
    </row>
    <row r="49" spans="2:7" x14ac:dyDescent="0.25">
      <c r="B49" s="346" t="s">
        <v>725</v>
      </c>
      <c r="C49" s="345">
        <f>E45</f>
        <v>1135</v>
      </c>
    </row>
    <row r="50" spans="2:7" x14ac:dyDescent="0.25">
      <c r="B50" s="346" t="s">
        <v>724</v>
      </c>
      <c r="C50" s="345">
        <f>F45</f>
        <v>1798</v>
      </c>
    </row>
    <row r="51" spans="2:7" x14ac:dyDescent="0.25">
      <c r="B51" s="346" t="s">
        <v>723</v>
      </c>
      <c r="C51" s="345">
        <v>458</v>
      </c>
    </row>
    <row r="52" spans="2:7" x14ac:dyDescent="0.25">
      <c r="B52" s="313" t="s">
        <v>3</v>
      </c>
      <c r="C52" s="312">
        <f>SUM(C49:C51)</f>
        <v>3391</v>
      </c>
    </row>
    <row r="53" spans="2:7" x14ac:dyDescent="0.25">
      <c r="B53" s="347"/>
      <c r="C53" s="347"/>
    </row>
    <row r="55" spans="2:7" x14ac:dyDescent="0.25">
      <c r="B55" s="431" t="s">
        <v>60</v>
      </c>
      <c r="C55" s="432"/>
    </row>
    <row r="56" spans="2:7" x14ac:dyDescent="0.25">
      <c r="B56" s="364" t="s">
        <v>792</v>
      </c>
      <c r="C56" s="345">
        <v>230</v>
      </c>
    </row>
    <row r="57" spans="2:7" x14ac:dyDescent="0.25">
      <c r="B57" s="364" t="s">
        <v>791</v>
      </c>
      <c r="C57" s="345">
        <v>580</v>
      </c>
    </row>
    <row r="58" spans="2:7" x14ac:dyDescent="0.25">
      <c r="B58" s="364" t="s">
        <v>790</v>
      </c>
      <c r="C58" s="345">
        <v>12</v>
      </c>
    </row>
    <row r="59" spans="2:7" x14ac:dyDescent="0.25">
      <c r="B59" s="364" t="s">
        <v>789</v>
      </c>
      <c r="C59" s="345">
        <v>220</v>
      </c>
    </row>
    <row r="60" spans="2:7" x14ac:dyDescent="0.25">
      <c r="B60" s="364" t="s">
        <v>788</v>
      </c>
      <c r="C60" s="345">
        <v>15</v>
      </c>
    </row>
    <row r="61" spans="2:7" x14ac:dyDescent="0.25">
      <c r="B61" s="364" t="s">
        <v>720</v>
      </c>
      <c r="C61" s="345">
        <v>252.5</v>
      </c>
    </row>
    <row r="62" spans="2:7" x14ac:dyDescent="0.25">
      <c r="B62" s="364" t="s">
        <v>787</v>
      </c>
      <c r="C62" s="345">
        <v>245</v>
      </c>
      <c r="G62" s="298" t="s">
        <v>786</v>
      </c>
    </row>
    <row r="63" spans="2:7" x14ac:dyDescent="0.25">
      <c r="B63" s="364" t="s">
        <v>754</v>
      </c>
      <c r="C63" s="345">
        <v>150</v>
      </c>
    </row>
    <row r="64" spans="2:7" x14ac:dyDescent="0.25">
      <c r="B64" s="364" t="s">
        <v>785</v>
      </c>
      <c r="C64" s="345">
        <v>110</v>
      </c>
    </row>
    <row r="65" spans="2:3" x14ac:dyDescent="0.25">
      <c r="B65" s="363" t="s">
        <v>784</v>
      </c>
      <c r="C65" s="362">
        <v>515</v>
      </c>
    </row>
    <row r="66" spans="2:3" x14ac:dyDescent="0.25">
      <c r="B66" s="361" t="s">
        <v>3</v>
      </c>
      <c r="C66" s="343">
        <f>SUM(C56:C65)</f>
        <v>2329.5</v>
      </c>
    </row>
    <row r="69" spans="2:3" x14ac:dyDescent="0.25">
      <c r="B69" s="306" t="s">
        <v>0</v>
      </c>
      <c r="C69" s="305">
        <f>C52</f>
        <v>3391</v>
      </c>
    </row>
    <row r="70" spans="2:3" x14ac:dyDescent="0.25">
      <c r="B70" s="304" t="s">
        <v>60</v>
      </c>
      <c r="C70" s="303">
        <f>-C66</f>
        <v>-2329.5</v>
      </c>
    </row>
    <row r="71" spans="2:3" x14ac:dyDescent="0.25">
      <c r="B71" s="302" t="s">
        <v>151</v>
      </c>
      <c r="C71" s="6">
        <f>C69+C70</f>
        <v>1061.5</v>
      </c>
    </row>
  </sheetData>
  <mergeCells count="6">
    <mergeCell ref="B55:C55"/>
    <mergeCell ref="A1:G1"/>
    <mergeCell ref="A2:G2"/>
    <mergeCell ref="A3:G3"/>
    <mergeCell ref="A45:B45"/>
    <mergeCell ref="B48:C48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I64"/>
  <sheetViews>
    <sheetView topLeftCell="A42" workbookViewId="0">
      <selection activeCell="B62" sqref="B62:C64"/>
    </sheetView>
  </sheetViews>
  <sheetFormatPr baseColWidth="10" defaultRowHeight="15" x14ac:dyDescent="0.25"/>
  <cols>
    <col min="1" max="1" width="4" customWidth="1"/>
    <col min="2" max="2" width="36.28515625" customWidth="1"/>
    <col min="3" max="9" width="15.28515625" customWidth="1"/>
  </cols>
  <sheetData>
    <row r="1" spans="1:9" x14ac:dyDescent="0.25">
      <c r="A1" s="298"/>
      <c r="B1" s="340"/>
      <c r="C1" s="340"/>
      <c r="D1" s="340"/>
      <c r="E1" s="340"/>
      <c r="F1" s="2"/>
      <c r="G1" s="298"/>
      <c r="H1" s="298"/>
      <c r="I1" s="298"/>
    </row>
    <row r="2" spans="1:9" x14ac:dyDescent="0.25">
      <c r="A2" s="441" t="s">
        <v>744</v>
      </c>
      <c r="B2" s="441"/>
      <c r="C2" s="441"/>
      <c r="D2" s="441"/>
      <c r="E2" s="441"/>
      <c r="F2" s="441"/>
      <c r="G2" s="441"/>
      <c r="H2" s="441"/>
      <c r="I2" s="441"/>
    </row>
    <row r="3" spans="1:9" x14ac:dyDescent="0.25">
      <c r="A3" s="441" t="s">
        <v>743</v>
      </c>
      <c r="B3" s="441"/>
      <c r="C3" s="441"/>
      <c r="D3" s="441"/>
      <c r="E3" s="441"/>
      <c r="F3" s="441"/>
      <c r="G3" s="441"/>
      <c r="H3" s="441"/>
      <c r="I3" s="441"/>
    </row>
    <row r="4" spans="1:9" x14ac:dyDescent="0.25">
      <c r="A4" s="441" t="s">
        <v>742</v>
      </c>
      <c r="B4" s="441"/>
      <c r="C4" s="441"/>
      <c r="D4" s="441"/>
      <c r="E4" s="441"/>
      <c r="F4" s="441"/>
      <c r="G4" s="441"/>
      <c r="H4" s="441"/>
      <c r="I4" s="441"/>
    </row>
    <row r="5" spans="1:9" x14ac:dyDescent="0.25">
      <c r="A5" s="298"/>
      <c r="B5" s="298" t="s">
        <v>741</v>
      </c>
      <c r="C5" s="298"/>
      <c r="D5" s="298"/>
      <c r="E5" s="298"/>
      <c r="F5" s="298"/>
      <c r="G5" s="298"/>
      <c r="H5" s="298"/>
      <c r="I5" s="298"/>
    </row>
    <row r="6" spans="1:9" ht="18.75" customHeight="1" x14ac:dyDescent="0.25">
      <c r="A6" s="444" t="s">
        <v>324</v>
      </c>
      <c r="B6" s="444" t="s">
        <v>740</v>
      </c>
      <c r="C6" s="444" t="s">
        <v>739</v>
      </c>
      <c r="D6" s="444" t="s">
        <v>1</v>
      </c>
      <c r="E6" s="444" t="s">
        <v>2</v>
      </c>
      <c r="F6" s="442" t="s">
        <v>738</v>
      </c>
      <c r="G6" s="442" t="s">
        <v>1</v>
      </c>
      <c r="H6" s="442" t="s">
        <v>2</v>
      </c>
      <c r="I6" s="442" t="s">
        <v>318</v>
      </c>
    </row>
    <row r="7" spans="1:9" ht="18.75" customHeight="1" x14ac:dyDescent="0.25">
      <c r="A7" s="445"/>
      <c r="B7" s="445"/>
      <c r="C7" s="445"/>
      <c r="D7" s="445"/>
      <c r="E7" s="445"/>
      <c r="F7" s="443"/>
      <c r="G7" s="443"/>
      <c r="H7" s="443"/>
      <c r="I7" s="443"/>
    </row>
    <row r="8" spans="1:9" x14ac:dyDescent="0.25">
      <c r="A8" s="339">
        <v>1</v>
      </c>
      <c r="B8" s="338" t="s">
        <v>407</v>
      </c>
      <c r="C8" s="335">
        <v>2</v>
      </c>
      <c r="D8" s="337">
        <v>22</v>
      </c>
      <c r="E8" s="336">
        <v>0</v>
      </c>
      <c r="F8" s="335">
        <v>1</v>
      </c>
      <c r="G8" s="322">
        <v>5</v>
      </c>
      <c r="H8" s="322">
        <v>0</v>
      </c>
      <c r="I8" s="321" t="s">
        <v>159</v>
      </c>
    </row>
    <row r="9" spans="1:9" x14ac:dyDescent="0.25">
      <c r="A9" s="327">
        <v>2</v>
      </c>
      <c r="B9" s="334" t="s">
        <v>347</v>
      </c>
      <c r="C9" s="330">
        <v>2</v>
      </c>
      <c r="D9" s="325">
        <v>22</v>
      </c>
      <c r="E9" s="328">
        <v>0</v>
      </c>
      <c r="F9" s="330">
        <v>4</v>
      </c>
      <c r="G9" s="322">
        <v>20</v>
      </c>
      <c r="H9" s="322">
        <v>0</v>
      </c>
      <c r="I9" s="321" t="s">
        <v>159</v>
      </c>
    </row>
    <row r="10" spans="1:9" x14ac:dyDescent="0.25">
      <c r="A10" s="327">
        <v>3</v>
      </c>
      <c r="B10" s="332" t="s">
        <v>737</v>
      </c>
      <c r="C10" s="330">
        <v>36</v>
      </c>
      <c r="D10" s="325">
        <v>0</v>
      </c>
      <c r="E10" s="328">
        <v>395</v>
      </c>
      <c r="F10" s="330">
        <v>11</v>
      </c>
      <c r="G10" s="322">
        <v>0</v>
      </c>
      <c r="H10" s="322">
        <v>35</v>
      </c>
      <c r="I10" s="321" t="s">
        <v>159</v>
      </c>
    </row>
    <row r="11" spans="1:9" x14ac:dyDescent="0.25">
      <c r="A11" s="327">
        <v>4</v>
      </c>
      <c r="B11" s="332" t="s">
        <v>736</v>
      </c>
      <c r="C11" s="330">
        <v>7</v>
      </c>
      <c r="D11" s="325">
        <v>0</v>
      </c>
      <c r="E11" s="328">
        <v>77</v>
      </c>
      <c r="F11" s="330">
        <v>1</v>
      </c>
      <c r="G11" s="322">
        <v>0</v>
      </c>
      <c r="H11" s="322">
        <v>5</v>
      </c>
      <c r="I11" s="321" t="s">
        <v>159</v>
      </c>
    </row>
    <row r="12" spans="1:9" x14ac:dyDescent="0.25">
      <c r="A12" s="327">
        <v>5</v>
      </c>
      <c r="B12" s="332" t="s">
        <v>735</v>
      </c>
      <c r="C12" s="330">
        <v>2</v>
      </c>
      <c r="D12" s="325">
        <v>0</v>
      </c>
      <c r="E12" s="328">
        <v>25</v>
      </c>
      <c r="F12" s="330">
        <v>0</v>
      </c>
      <c r="G12" s="322">
        <v>0</v>
      </c>
      <c r="H12" s="322">
        <v>0</v>
      </c>
      <c r="I12" s="321" t="s">
        <v>159</v>
      </c>
    </row>
    <row r="13" spans="1:9" x14ac:dyDescent="0.25">
      <c r="A13" s="327">
        <v>6</v>
      </c>
      <c r="B13" s="332" t="s">
        <v>366</v>
      </c>
      <c r="C13" s="330">
        <v>10</v>
      </c>
      <c r="D13" s="325">
        <v>110</v>
      </c>
      <c r="E13" s="328">
        <v>0</v>
      </c>
      <c r="F13" s="330">
        <v>0</v>
      </c>
      <c r="G13" s="322">
        <v>0</v>
      </c>
      <c r="H13" s="322">
        <v>0</v>
      </c>
      <c r="I13" s="321" t="s">
        <v>159</v>
      </c>
    </row>
    <row r="14" spans="1:9" x14ac:dyDescent="0.25">
      <c r="A14" s="327">
        <v>7</v>
      </c>
      <c r="B14" s="333" t="s">
        <v>734</v>
      </c>
      <c r="C14" s="330">
        <v>15</v>
      </c>
      <c r="D14" s="325">
        <v>0</v>
      </c>
      <c r="E14" s="328">
        <v>165</v>
      </c>
      <c r="F14" s="330">
        <v>0</v>
      </c>
      <c r="G14" s="322">
        <v>0</v>
      </c>
      <c r="H14" s="322">
        <v>0</v>
      </c>
      <c r="I14" s="321" t="s">
        <v>159</v>
      </c>
    </row>
    <row r="15" spans="1:9" x14ac:dyDescent="0.25">
      <c r="A15" s="327">
        <v>8</v>
      </c>
      <c r="B15" s="333" t="s">
        <v>349</v>
      </c>
      <c r="C15" s="330">
        <v>1</v>
      </c>
      <c r="D15" s="325">
        <v>0</v>
      </c>
      <c r="E15" s="328">
        <v>11</v>
      </c>
      <c r="F15" s="330">
        <v>0</v>
      </c>
      <c r="G15" s="322">
        <v>0</v>
      </c>
      <c r="H15" s="322">
        <v>0</v>
      </c>
      <c r="I15" s="321" t="s">
        <v>159</v>
      </c>
    </row>
    <row r="16" spans="1:9" x14ac:dyDescent="0.25">
      <c r="A16" s="327">
        <v>9</v>
      </c>
      <c r="B16" s="332" t="s">
        <v>359</v>
      </c>
      <c r="C16" s="330">
        <v>8</v>
      </c>
      <c r="D16" s="325">
        <v>88</v>
      </c>
      <c r="E16" s="328">
        <v>0</v>
      </c>
      <c r="F16" s="330">
        <v>0</v>
      </c>
      <c r="G16" s="322">
        <v>0</v>
      </c>
      <c r="H16" s="322">
        <v>0</v>
      </c>
      <c r="I16" s="321" t="s">
        <v>159</v>
      </c>
    </row>
    <row r="17" spans="1:9" x14ac:dyDescent="0.25">
      <c r="A17" s="327">
        <v>10</v>
      </c>
      <c r="B17" s="331" t="s">
        <v>415</v>
      </c>
      <c r="C17" s="330">
        <v>5</v>
      </c>
      <c r="D17" s="325">
        <v>0</v>
      </c>
      <c r="E17" s="328">
        <v>55</v>
      </c>
      <c r="F17" s="330">
        <v>6</v>
      </c>
      <c r="G17" s="322">
        <v>0</v>
      </c>
      <c r="H17" s="322">
        <v>30</v>
      </c>
      <c r="I17" s="321" t="s">
        <v>159</v>
      </c>
    </row>
    <row r="18" spans="1:9" x14ac:dyDescent="0.25">
      <c r="A18" s="327">
        <v>11</v>
      </c>
      <c r="B18" s="331" t="s">
        <v>733</v>
      </c>
      <c r="C18" s="330">
        <v>41</v>
      </c>
      <c r="D18" s="325">
        <v>0</v>
      </c>
      <c r="E18" s="328">
        <v>451</v>
      </c>
      <c r="F18" s="330">
        <v>5</v>
      </c>
      <c r="G18" s="322">
        <v>0</v>
      </c>
      <c r="H18" s="322">
        <v>25</v>
      </c>
      <c r="I18" s="321" t="s">
        <v>159</v>
      </c>
    </row>
    <row r="19" spans="1:9" x14ac:dyDescent="0.25">
      <c r="A19" s="327">
        <v>12</v>
      </c>
      <c r="B19" s="331" t="s">
        <v>327</v>
      </c>
      <c r="C19" s="330">
        <v>1</v>
      </c>
      <c r="D19" s="325">
        <v>0</v>
      </c>
      <c r="E19" s="328">
        <v>11</v>
      </c>
      <c r="F19" s="330">
        <v>1</v>
      </c>
      <c r="G19" s="322">
        <v>0</v>
      </c>
      <c r="H19" s="322">
        <v>5</v>
      </c>
      <c r="I19" s="321" t="s">
        <v>159</v>
      </c>
    </row>
    <row r="20" spans="1:9" x14ac:dyDescent="0.25">
      <c r="A20" s="327">
        <v>13</v>
      </c>
      <c r="B20" s="331" t="s">
        <v>369</v>
      </c>
      <c r="C20" s="330">
        <v>46</v>
      </c>
      <c r="D20" s="325">
        <v>100</v>
      </c>
      <c r="E20" s="328">
        <v>425</v>
      </c>
      <c r="F20" s="330">
        <v>0</v>
      </c>
      <c r="G20" s="322">
        <v>0</v>
      </c>
      <c r="H20" s="322">
        <v>0</v>
      </c>
      <c r="I20" s="321" t="s">
        <v>159</v>
      </c>
    </row>
    <row r="21" spans="1:9" x14ac:dyDescent="0.25">
      <c r="A21" s="327">
        <v>14</v>
      </c>
      <c r="B21" s="331" t="s">
        <v>732</v>
      </c>
      <c r="C21" s="330">
        <v>4</v>
      </c>
      <c r="D21" s="325">
        <v>0</v>
      </c>
      <c r="E21" s="328">
        <v>44</v>
      </c>
      <c r="F21" s="330">
        <v>1</v>
      </c>
      <c r="G21" s="322">
        <v>0</v>
      </c>
      <c r="H21" s="322">
        <v>5</v>
      </c>
      <c r="I21" s="321" t="s">
        <v>159</v>
      </c>
    </row>
    <row r="22" spans="1:9" x14ac:dyDescent="0.25">
      <c r="A22" s="327">
        <v>15</v>
      </c>
      <c r="B22" s="331" t="s">
        <v>731</v>
      </c>
      <c r="C22" s="330">
        <v>0</v>
      </c>
      <c r="D22" s="325">
        <v>0</v>
      </c>
      <c r="E22" s="328">
        <v>0</v>
      </c>
      <c r="F22" s="330">
        <v>4</v>
      </c>
      <c r="G22" s="322">
        <v>20</v>
      </c>
      <c r="H22" s="322">
        <v>0</v>
      </c>
      <c r="I22" s="321" t="s">
        <v>159</v>
      </c>
    </row>
    <row r="23" spans="1:9" x14ac:dyDescent="0.25">
      <c r="A23" s="327">
        <v>16</v>
      </c>
      <c r="B23" s="331" t="s">
        <v>63</v>
      </c>
      <c r="C23" s="330">
        <v>0</v>
      </c>
      <c r="D23" s="325">
        <v>0</v>
      </c>
      <c r="E23" s="328">
        <v>0</v>
      </c>
      <c r="F23" s="330">
        <v>4</v>
      </c>
      <c r="G23" s="322">
        <v>20</v>
      </c>
      <c r="H23" s="322">
        <v>0</v>
      </c>
      <c r="I23" s="321" t="s">
        <v>159</v>
      </c>
    </row>
    <row r="24" spans="1:9" x14ac:dyDescent="0.25">
      <c r="A24" s="327">
        <v>17</v>
      </c>
      <c r="B24" s="329" t="s">
        <v>355</v>
      </c>
      <c r="C24" s="330">
        <v>0</v>
      </c>
      <c r="D24" s="325">
        <v>0</v>
      </c>
      <c r="E24" s="328">
        <v>0</v>
      </c>
      <c r="F24" s="330">
        <v>8</v>
      </c>
      <c r="G24" s="322">
        <v>0</v>
      </c>
      <c r="H24" s="322">
        <v>88</v>
      </c>
      <c r="I24" s="321" t="s">
        <v>159</v>
      </c>
    </row>
    <row r="25" spans="1:9" x14ac:dyDescent="0.25">
      <c r="A25" s="327">
        <v>18</v>
      </c>
      <c r="B25" s="329" t="s">
        <v>340</v>
      </c>
      <c r="C25" s="323">
        <v>0</v>
      </c>
      <c r="D25" s="325">
        <v>0</v>
      </c>
      <c r="E25" s="328">
        <v>0</v>
      </c>
      <c r="F25" s="323">
        <v>1</v>
      </c>
      <c r="G25" s="322">
        <v>5</v>
      </c>
      <c r="H25" s="322">
        <v>0</v>
      </c>
      <c r="I25" s="321" t="s">
        <v>159</v>
      </c>
    </row>
    <row r="26" spans="1:9" x14ac:dyDescent="0.25">
      <c r="A26" s="327">
        <v>19</v>
      </c>
      <c r="B26" s="329" t="s">
        <v>357</v>
      </c>
      <c r="C26" s="323">
        <v>0</v>
      </c>
      <c r="D26" s="325">
        <v>0</v>
      </c>
      <c r="E26" s="328">
        <v>0</v>
      </c>
      <c r="F26" s="323">
        <v>1</v>
      </c>
      <c r="G26" s="322">
        <v>5</v>
      </c>
      <c r="H26" s="322">
        <v>0</v>
      </c>
      <c r="I26" s="321" t="s">
        <v>159</v>
      </c>
    </row>
    <row r="27" spans="1:9" x14ac:dyDescent="0.25">
      <c r="A27" s="327">
        <v>20</v>
      </c>
      <c r="B27" s="329" t="s">
        <v>599</v>
      </c>
      <c r="C27" s="323">
        <v>0</v>
      </c>
      <c r="D27" s="325">
        <v>0</v>
      </c>
      <c r="E27" s="328">
        <v>0</v>
      </c>
      <c r="F27" s="323">
        <v>8</v>
      </c>
      <c r="G27" s="322">
        <v>40</v>
      </c>
      <c r="H27" s="322">
        <v>0</v>
      </c>
      <c r="I27" s="321" t="s">
        <v>159</v>
      </c>
    </row>
    <row r="28" spans="1:9" x14ac:dyDescent="0.25">
      <c r="A28" s="327">
        <v>21</v>
      </c>
      <c r="B28" s="329" t="s">
        <v>363</v>
      </c>
      <c r="C28" s="323">
        <v>0</v>
      </c>
      <c r="D28" s="325">
        <v>0</v>
      </c>
      <c r="E28" s="328">
        <v>0</v>
      </c>
      <c r="F28" s="323">
        <v>0</v>
      </c>
      <c r="G28" s="322">
        <v>0</v>
      </c>
      <c r="H28" s="322">
        <v>5</v>
      </c>
      <c r="I28" s="321" t="s">
        <v>159</v>
      </c>
    </row>
    <row r="29" spans="1:9" x14ac:dyDescent="0.25">
      <c r="A29" s="327">
        <v>22</v>
      </c>
      <c r="B29" s="329" t="s">
        <v>380</v>
      </c>
      <c r="C29" s="323">
        <v>0</v>
      </c>
      <c r="D29" s="325">
        <v>0</v>
      </c>
      <c r="E29" s="328">
        <v>0</v>
      </c>
      <c r="F29" s="323">
        <v>1</v>
      </c>
      <c r="G29" s="322">
        <v>5</v>
      </c>
      <c r="H29" s="322">
        <v>0</v>
      </c>
      <c r="I29" s="321" t="s">
        <v>159</v>
      </c>
    </row>
    <row r="30" spans="1:9" x14ac:dyDescent="0.25">
      <c r="A30" s="327">
        <v>23</v>
      </c>
      <c r="B30" s="329" t="s">
        <v>362</v>
      </c>
      <c r="C30" s="323">
        <v>0</v>
      </c>
      <c r="D30" s="325">
        <v>0</v>
      </c>
      <c r="E30" s="328">
        <v>0</v>
      </c>
      <c r="F30" s="323">
        <v>2</v>
      </c>
      <c r="G30" s="322">
        <v>10</v>
      </c>
      <c r="H30" s="322">
        <v>0</v>
      </c>
      <c r="I30" s="321" t="s">
        <v>159</v>
      </c>
    </row>
    <row r="31" spans="1:9" x14ac:dyDescent="0.25">
      <c r="A31" s="327">
        <v>24</v>
      </c>
      <c r="B31" s="329" t="s">
        <v>730</v>
      </c>
      <c r="C31" s="323">
        <v>0</v>
      </c>
      <c r="D31" s="325">
        <v>0</v>
      </c>
      <c r="E31" s="328">
        <v>0</v>
      </c>
      <c r="F31" s="323">
        <v>1</v>
      </c>
      <c r="G31" s="322">
        <v>5</v>
      </c>
      <c r="H31" s="322">
        <v>0</v>
      </c>
      <c r="I31" s="321" t="s">
        <v>159</v>
      </c>
    </row>
    <row r="32" spans="1:9" x14ac:dyDescent="0.25">
      <c r="A32" s="327">
        <v>25</v>
      </c>
      <c r="B32" s="329" t="s">
        <v>729</v>
      </c>
      <c r="C32" s="323">
        <v>0</v>
      </c>
      <c r="D32" s="325">
        <v>0</v>
      </c>
      <c r="E32" s="328">
        <v>0</v>
      </c>
      <c r="F32" s="323">
        <v>1</v>
      </c>
      <c r="G32" s="322">
        <v>5</v>
      </c>
      <c r="H32" s="322">
        <v>0</v>
      </c>
      <c r="I32" s="321" t="s">
        <v>159</v>
      </c>
    </row>
    <row r="33" spans="1:9" x14ac:dyDescent="0.25">
      <c r="A33" s="327">
        <v>26</v>
      </c>
      <c r="B33" s="329" t="s">
        <v>728</v>
      </c>
      <c r="C33" s="323">
        <v>0</v>
      </c>
      <c r="D33" s="325">
        <v>0</v>
      </c>
      <c r="E33" s="328">
        <v>0</v>
      </c>
      <c r="F33" s="323">
        <v>2</v>
      </c>
      <c r="G33" s="322">
        <v>10</v>
      </c>
      <c r="H33" s="322">
        <v>0</v>
      </c>
      <c r="I33" s="321" t="s">
        <v>159</v>
      </c>
    </row>
    <row r="34" spans="1:9" x14ac:dyDescent="0.25">
      <c r="A34" s="327">
        <v>27</v>
      </c>
      <c r="B34" s="329" t="s">
        <v>727</v>
      </c>
      <c r="C34" s="323">
        <v>0</v>
      </c>
      <c r="D34" s="325">
        <v>0</v>
      </c>
      <c r="E34" s="328">
        <v>0</v>
      </c>
      <c r="F34" s="323">
        <v>9</v>
      </c>
      <c r="G34" s="322">
        <v>45</v>
      </c>
      <c r="H34" s="322">
        <v>0</v>
      </c>
      <c r="I34" s="321" t="s">
        <v>159</v>
      </c>
    </row>
    <row r="35" spans="1:9" x14ac:dyDescent="0.25">
      <c r="A35" s="327">
        <v>28</v>
      </c>
      <c r="B35" s="329" t="s">
        <v>726</v>
      </c>
      <c r="C35" s="323">
        <v>0</v>
      </c>
      <c r="D35" s="325">
        <v>0</v>
      </c>
      <c r="E35" s="328">
        <v>0</v>
      </c>
      <c r="F35" s="323">
        <v>4</v>
      </c>
      <c r="G35" s="322">
        <v>20</v>
      </c>
      <c r="H35" s="322">
        <v>0</v>
      </c>
      <c r="I35" s="321" t="s">
        <v>159</v>
      </c>
    </row>
    <row r="36" spans="1:9" x14ac:dyDescent="0.25">
      <c r="A36" s="327">
        <v>29</v>
      </c>
      <c r="B36" s="329" t="s">
        <v>338</v>
      </c>
      <c r="C36" s="323">
        <v>0</v>
      </c>
      <c r="D36" s="325">
        <v>0</v>
      </c>
      <c r="E36" s="328">
        <v>0</v>
      </c>
      <c r="F36" s="323">
        <v>1</v>
      </c>
      <c r="G36" s="322">
        <v>5</v>
      </c>
      <c r="H36" s="322">
        <v>0</v>
      </c>
      <c r="I36" s="321" t="s">
        <v>159</v>
      </c>
    </row>
    <row r="37" spans="1:9" x14ac:dyDescent="0.25">
      <c r="A37" s="327">
        <v>30</v>
      </c>
      <c r="B37" s="326" t="s">
        <v>142</v>
      </c>
      <c r="C37" s="323">
        <v>0</v>
      </c>
      <c r="D37" s="325">
        <v>0</v>
      </c>
      <c r="E37" s="324">
        <v>0</v>
      </c>
      <c r="F37" s="323">
        <v>1</v>
      </c>
      <c r="G37" s="322">
        <v>5</v>
      </c>
      <c r="H37" s="322">
        <v>0</v>
      </c>
      <c r="I37" s="321" t="s">
        <v>159</v>
      </c>
    </row>
    <row r="38" spans="1:9" x14ac:dyDescent="0.25">
      <c r="A38" s="320"/>
      <c r="B38" s="319" t="s">
        <v>712</v>
      </c>
      <c r="C38" s="318">
        <f t="shared" ref="C38:H38" si="0">SUM(C8:C37)</f>
        <v>180</v>
      </c>
      <c r="D38" s="317">
        <f t="shared" si="0"/>
        <v>342</v>
      </c>
      <c r="E38" s="316">
        <f t="shared" si="0"/>
        <v>1659</v>
      </c>
      <c r="F38" s="315">
        <f t="shared" si="0"/>
        <v>78</v>
      </c>
      <c r="G38" s="6">
        <f t="shared" si="0"/>
        <v>225</v>
      </c>
      <c r="H38" s="6">
        <f t="shared" si="0"/>
        <v>198</v>
      </c>
      <c r="I38" s="6"/>
    </row>
    <row r="39" spans="1:9" ht="15.75" x14ac:dyDescent="0.25">
      <c r="A39" s="314"/>
      <c r="I39" s="3"/>
    </row>
    <row r="40" spans="1:9" x14ac:dyDescent="0.25">
      <c r="B40" s="17"/>
      <c r="C40" s="17"/>
    </row>
    <row r="41" spans="1:9" x14ac:dyDescent="0.25">
      <c r="B41" s="436" t="s">
        <v>0</v>
      </c>
      <c r="C41" s="437"/>
    </row>
    <row r="42" spans="1:9" x14ac:dyDescent="0.25">
      <c r="B42" s="311" t="s">
        <v>725</v>
      </c>
      <c r="C42" s="310">
        <f>D38+G38</f>
        <v>567</v>
      </c>
    </row>
    <row r="43" spans="1:9" x14ac:dyDescent="0.25">
      <c r="B43" s="311" t="s">
        <v>724</v>
      </c>
      <c r="C43" s="310">
        <f>E38+H38</f>
        <v>1857</v>
      </c>
    </row>
    <row r="44" spans="1:9" x14ac:dyDescent="0.25">
      <c r="B44" s="311" t="s">
        <v>723</v>
      </c>
      <c r="C44" s="310">
        <v>325</v>
      </c>
    </row>
    <row r="45" spans="1:9" x14ac:dyDescent="0.25">
      <c r="B45" s="313" t="s">
        <v>3</v>
      </c>
      <c r="C45" s="312">
        <f>SUM(C42:C44)</f>
        <v>2749</v>
      </c>
      <c r="D45" s="3"/>
      <c r="F45" s="17"/>
    </row>
    <row r="46" spans="1:9" x14ac:dyDescent="0.25">
      <c r="F46" s="17"/>
    </row>
    <row r="48" spans="1:9" x14ac:dyDescent="0.25">
      <c r="B48" s="431" t="s">
        <v>60</v>
      </c>
      <c r="C48" s="432"/>
    </row>
    <row r="49" spans="2:4" x14ac:dyDescent="0.25">
      <c r="B49" s="311" t="s">
        <v>722</v>
      </c>
      <c r="C49" s="310">
        <v>9.58</v>
      </c>
    </row>
    <row r="50" spans="2:4" x14ac:dyDescent="0.25">
      <c r="B50" s="311" t="s">
        <v>721</v>
      </c>
      <c r="C50" s="310">
        <v>12</v>
      </c>
    </row>
    <row r="51" spans="2:4" x14ac:dyDescent="0.25">
      <c r="B51" s="311" t="s">
        <v>720</v>
      </c>
      <c r="C51" s="310">
        <v>130</v>
      </c>
    </row>
    <row r="52" spans="2:4" x14ac:dyDescent="0.25">
      <c r="B52" s="311" t="s">
        <v>719</v>
      </c>
      <c r="C52" s="310">
        <v>84</v>
      </c>
    </row>
    <row r="53" spans="2:4" x14ac:dyDescent="0.25">
      <c r="B53" s="311" t="s">
        <v>718</v>
      </c>
      <c r="C53" s="310">
        <v>113.45</v>
      </c>
    </row>
    <row r="54" spans="2:4" x14ac:dyDescent="0.25">
      <c r="B54" s="311" t="s">
        <v>717</v>
      </c>
      <c r="C54" s="310">
        <v>570</v>
      </c>
    </row>
    <row r="55" spans="2:4" x14ac:dyDescent="0.25">
      <c r="B55" s="311" t="s">
        <v>716</v>
      </c>
      <c r="C55" s="310">
        <v>305</v>
      </c>
    </row>
    <row r="56" spans="2:4" x14ac:dyDescent="0.25">
      <c r="B56" s="311" t="s">
        <v>715</v>
      </c>
      <c r="C56" s="310">
        <v>220</v>
      </c>
    </row>
    <row r="57" spans="2:4" x14ac:dyDescent="0.25">
      <c r="B57" s="311" t="s">
        <v>714</v>
      </c>
      <c r="C57" s="310">
        <v>314</v>
      </c>
    </row>
    <row r="58" spans="2:4" x14ac:dyDescent="0.25">
      <c r="B58" s="311" t="s">
        <v>713</v>
      </c>
      <c r="C58" s="310">
        <v>165</v>
      </c>
    </row>
    <row r="59" spans="2:4" x14ac:dyDescent="0.25">
      <c r="B59" s="309" t="s">
        <v>712</v>
      </c>
      <c r="C59" s="6">
        <f>SUM(C49:C58)</f>
        <v>1923.03</v>
      </c>
      <c r="D59" s="308"/>
    </row>
    <row r="60" spans="2:4" x14ac:dyDescent="0.25">
      <c r="C60" s="282"/>
      <c r="D60" s="307"/>
    </row>
    <row r="62" spans="2:4" x14ac:dyDescent="0.25">
      <c r="B62" s="306" t="s">
        <v>0</v>
      </c>
      <c r="C62" s="305">
        <f>C45</f>
        <v>2749</v>
      </c>
    </row>
    <row r="63" spans="2:4" x14ac:dyDescent="0.25">
      <c r="B63" s="304" t="s">
        <v>60</v>
      </c>
      <c r="C63" s="303">
        <f>-C59</f>
        <v>-1923.03</v>
      </c>
    </row>
    <row r="64" spans="2:4" x14ac:dyDescent="0.25">
      <c r="B64" s="302" t="s">
        <v>151</v>
      </c>
      <c r="C64" s="6">
        <f>C62+C63</f>
        <v>825.97</v>
      </c>
    </row>
  </sheetData>
  <mergeCells count="14">
    <mergeCell ref="B41:C41"/>
    <mergeCell ref="B48:C48"/>
    <mergeCell ref="A6:A7"/>
    <mergeCell ref="B6:B7"/>
    <mergeCell ref="F6:F7"/>
    <mergeCell ref="A2:I2"/>
    <mergeCell ref="A3:I3"/>
    <mergeCell ref="A4:I4"/>
    <mergeCell ref="H6:H7"/>
    <mergeCell ref="G6:G7"/>
    <mergeCell ref="I6:I7"/>
    <mergeCell ref="E6:E7"/>
    <mergeCell ref="D6:D7"/>
    <mergeCell ref="C6:C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110"/>
  <sheetViews>
    <sheetView topLeftCell="A96" workbookViewId="0">
      <selection activeCell="B118" sqref="B118"/>
    </sheetView>
  </sheetViews>
  <sheetFormatPr baseColWidth="10" defaultRowHeight="15" x14ac:dyDescent="0.25"/>
  <cols>
    <col min="1" max="1" width="4.7109375" style="298" customWidth="1"/>
    <col min="2" max="2" width="45.5703125" style="298" customWidth="1"/>
    <col min="3" max="4" width="13.5703125" style="298" customWidth="1"/>
    <col min="5" max="6" width="15.7109375" style="298" customWidth="1"/>
    <col min="7" max="7" width="11.85546875" style="298" customWidth="1"/>
    <col min="8" max="8" width="13.85546875" style="298" customWidth="1"/>
    <col min="9" max="9" width="10.28515625" style="298" customWidth="1"/>
    <col min="10" max="16384" width="11.42578125" style="298"/>
  </cols>
  <sheetData>
    <row r="2" spans="1:13" x14ac:dyDescent="0.25">
      <c r="A2" s="446" t="s">
        <v>744</v>
      </c>
      <c r="B2" s="446"/>
      <c r="C2" s="446"/>
      <c r="D2" s="446"/>
      <c r="E2" s="446"/>
      <c r="F2" s="446"/>
      <c r="G2" s="446"/>
      <c r="H2" s="446"/>
      <c r="I2" s="340"/>
      <c r="J2" s="340"/>
    </row>
    <row r="3" spans="1:13" x14ac:dyDescent="0.25">
      <c r="A3" s="446" t="s">
        <v>863</v>
      </c>
      <c r="B3" s="446"/>
      <c r="C3" s="446"/>
      <c r="D3" s="446"/>
      <c r="E3" s="446"/>
      <c r="F3" s="446"/>
      <c r="G3" s="446"/>
      <c r="H3" s="446"/>
    </row>
    <row r="4" spans="1:13" x14ac:dyDescent="0.25">
      <c r="A4" s="446" t="s">
        <v>862</v>
      </c>
      <c r="B4" s="446"/>
      <c r="C4" s="446"/>
      <c r="D4" s="446"/>
      <c r="E4" s="446"/>
      <c r="F4" s="446"/>
      <c r="G4" s="446"/>
      <c r="H4" s="446"/>
    </row>
    <row r="5" spans="1:13" x14ac:dyDescent="0.25">
      <c r="B5" s="340" t="s">
        <v>861</v>
      </c>
      <c r="C5" s="340"/>
      <c r="D5" s="340"/>
      <c r="E5" s="340"/>
      <c r="F5" s="2"/>
    </row>
    <row r="6" spans="1:13" ht="20.25" customHeight="1" x14ac:dyDescent="0.25">
      <c r="A6" s="411" t="s">
        <v>324</v>
      </c>
      <c r="B6" s="410" t="s">
        <v>740</v>
      </c>
      <c r="C6" s="408" t="s">
        <v>860</v>
      </c>
      <c r="D6" s="409" t="s">
        <v>859</v>
      </c>
      <c r="E6" s="409" t="s">
        <v>1</v>
      </c>
      <c r="F6" s="409" t="s">
        <v>2</v>
      </c>
      <c r="G6" s="408" t="s">
        <v>3</v>
      </c>
      <c r="H6" s="408" t="s">
        <v>159</v>
      </c>
      <c r="I6" s="407"/>
    </row>
    <row r="7" spans="1:13" x14ac:dyDescent="0.25">
      <c r="A7" s="404">
        <v>1</v>
      </c>
      <c r="B7" s="406" t="s">
        <v>416</v>
      </c>
      <c r="C7" s="402">
        <v>16</v>
      </c>
      <c r="D7" s="401">
        <v>0</v>
      </c>
      <c r="E7" s="400">
        <v>0</v>
      </c>
      <c r="F7" s="399">
        <v>240</v>
      </c>
      <c r="G7" s="385">
        <v>240</v>
      </c>
      <c r="H7" s="384" t="s">
        <v>159</v>
      </c>
      <c r="I7" s="378"/>
    </row>
    <row r="8" spans="1:13" x14ac:dyDescent="0.25">
      <c r="A8" s="404">
        <v>2</v>
      </c>
      <c r="B8" s="405" t="s">
        <v>407</v>
      </c>
      <c r="C8" s="402">
        <v>29</v>
      </c>
      <c r="D8" s="401">
        <v>2</v>
      </c>
      <c r="E8" s="400">
        <v>350</v>
      </c>
      <c r="F8" s="399">
        <v>115</v>
      </c>
      <c r="G8" s="385">
        <v>465</v>
      </c>
      <c r="H8" s="384" t="s">
        <v>159</v>
      </c>
      <c r="I8" s="378"/>
    </row>
    <row r="9" spans="1:13" x14ac:dyDescent="0.25">
      <c r="A9" s="404">
        <v>3</v>
      </c>
      <c r="B9" s="395" t="s">
        <v>858</v>
      </c>
      <c r="C9" s="402">
        <v>12</v>
      </c>
      <c r="D9" s="401">
        <v>7</v>
      </c>
      <c r="E9" s="400">
        <v>285</v>
      </c>
      <c r="F9" s="399">
        <v>0</v>
      </c>
      <c r="G9" s="385">
        <v>285</v>
      </c>
      <c r="H9" s="384" t="s">
        <v>159</v>
      </c>
      <c r="I9" s="378"/>
    </row>
    <row r="10" spans="1:13" x14ac:dyDescent="0.25">
      <c r="A10" s="404">
        <v>4</v>
      </c>
      <c r="B10" s="395" t="s">
        <v>857</v>
      </c>
      <c r="C10" s="402">
        <v>1</v>
      </c>
      <c r="D10" s="401">
        <v>0</v>
      </c>
      <c r="E10" s="400">
        <v>0</v>
      </c>
      <c r="F10" s="399">
        <v>0</v>
      </c>
      <c r="G10" s="385">
        <v>0</v>
      </c>
      <c r="H10" s="384" t="s">
        <v>856</v>
      </c>
      <c r="I10" s="378"/>
    </row>
    <row r="11" spans="1:13" x14ac:dyDescent="0.25">
      <c r="A11" s="390">
        <v>5</v>
      </c>
      <c r="B11" s="403" t="s">
        <v>731</v>
      </c>
      <c r="C11" s="402">
        <v>51</v>
      </c>
      <c r="D11" s="401">
        <v>17</v>
      </c>
      <c r="E11" s="400">
        <v>1020</v>
      </c>
      <c r="F11" s="399">
        <v>0</v>
      </c>
      <c r="G11" s="385">
        <v>1020</v>
      </c>
      <c r="H11" s="384" t="s">
        <v>159</v>
      </c>
      <c r="I11" s="378"/>
    </row>
    <row r="12" spans="1:13" x14ac:dyDescent="0.25">
      <c r="A12" s="390">
        <v>6</v>
      </c>
      <c r="B12" s="398" t="s">
        <v>347</v>
      </c>
      <c r="C12" s="391">
        <v>36</v>
      </c>
      <c r="D12" s="387">
        <v>7</v>
      </c>
      <c r="E12" s="386">
        <v>0</v>
      </c>
      <c r="F12" s="385">
        <v>635</v>
      </c>
      <c r="G12" s="385">
        <v>635</v>
      </c>
      <c r="H12" s="384" t="s">
        <v>159</v>
      </c>
      <c r="I12" s="378"/>
    </row>
    <row r="13" spans="1:13" x14ac:dyDescent="0.25">
      <c r="A13" s="390">
        <v>7</v>
      </c>
      <c r="B13" s="397" t="s">
        <v>855</v>
      </c>
      <c r="C13" s="391">
        <v>10</v>
      </c>
      <c r="D13" s="387">
        <v>0</v>
      </c>
      <c r="E13" s="386">
        <v>0</v>
      </c>
      <c r="F13" s="385">
        <v>155</v>
      </c>
      <c r="G13" s="385">
        <v>155</v>
      </c>
      <c r="H13" s="384" t="s">
        <v>159</v>
      </c>
      <c r="I13" s="378"/>
    </row>
    <row r="14" spans="1:13" x14ac:dyDescent="0.25">
      <c r="A14" s="390">
        <v>8</v>
      </c>
      <c r="B14" s="394" t="s">
        <v>854</v>
      </c>
      <c r="C14" s="391">
        <v>68</v>
      </c>
      <c r="D14" s="387">
        <v>24</v>
      </c>
      <c r="E14" s="386">
        <v>0</v>
      </c>
      <c r="F14" s="385">
        <v>1205</v>
      </c>
      <c r="G14" s="385">
        <v>1205</v>
      </c>
      <c r="H14" s="384" t="s">
        <v>159</v>
      </c>
      <c r="I14" s="378"/>
      <c r="K14" s="396"/>
      <c r="L14" s="396"/>
      <c r="M14" s="396"/>
    </row>
    <row r="15" spans="1:13" x14ac:dyDescent="0.25">
      <c r="A15" s="390">
        <v>9</v>
      </c>
      <c r="B15" s="394" t="s">
        <v>386</v>
      </c>
      <c r="C15" s="391">
        <v>13</v>
      </c>
      <c r="D15" s="387">
        <v>0</v>
      </c>
      <c r="E15" s="386">
        <v>0</v>
      </c>
      <c r="F15" s="385">
        <v>190</v>
      </c>
      <c r="G15" s="385">
        <v>190</v>
      </c>
      <c r="H15" s="384" t="s">
        <v>159</v>
      </c>
      <c r="I15" s="378"/>
    </row>
    <row r="16" spans="1:13" x14ac:dyDescent="0.25">
      <c r="A16" s="390">
        <v>10</v>
      </c>
      <c r="B16" s="394" t="s">
        <v>853</v>
      </c>
      <c r="C16" s="391">
        <v>17</v>
      </c>
      <c r="D16" s="387">
        <v>5</v>
      </c>
      <c r="E16" s="386">
        <v>340</v>
      </c>
      <c r="F16" s="385">
        <v>0</v>
      </c>
      <c r="G16" s="385">
        <v>340</v>
      </c>
      <c r="H16" s="384" t="s">
        <v>159</v>
      </c>
      <c r="I16" s="378"/>
    </row>
    <row r="17" spans="1:9" x14ac:dyDescent="0.25">
      <c r="A17" s="390">
        <v>11</v>
      </c>
      <c r="B17" s="394" t="s">
        <v>356</v>
      </c>
      <c r="C17" s="391">
        <v>4</v>
      </c>
      <c r="D17" s="387">
        <v>4</v>
      </c>
      <c r="E17" s="386">
        <v>0</v>
      </c>
      <c r="F17" s="385">
        <v>120</v>
      </c>
      <c r="G17" s="385">
        <v>120</v>
      </c>
      <c r="H17" s="384" t="s">
        <v>159</v>
      </c>
      <c r="I17" s="378"/>
    </row>
    <row r="18" spans="1:9" x14ac:dyDescent="0.25">
      <c r="A18" s="390">
        <v>12</v>
      </c>
      <c r="B18" s="394" t="s">
        <v>413</v>
      </c>
      <c r="C18" s="391">
        <v>12</v>
      </c>
      <c r="D18" s="387">
        <v>0</v>
      </c>
      <c r="E18" s="386">
        <v>0</v>
      </c>
      <c r="F18" s="385">
        <v>165</v>
      </c>
      <c r="G18" s="385">
        <v>165</v>
      </c>
      <c r="H18" s="384" t="s">
        <v>159</v>
      </c>
      <c r="I18" s="378"/>
    </row>
    <row r="19" spans="1:9" x14ac:dyDescent="0.25">
      <c r="A19" s="390">
        <v>13</v>
      </c>
      <c r="B19" s="394" t="s">
        <v>736</v>
      </c>
      <c r="C19" s="391">
        <v>76</v>
      </c>
      <c r="D19" s="387">
        <v>4</v>
      </c>
      <c r="E19" s="386">
        <v>1040</v>
      </c>
      <c r="F19" s="385">
        <v>0</v>
      </c>
      <c r="G19" s="385">
        <v>1040</v>
      </c>
      <c r="H19" s="384" t="s">
        <v>159</v>
      </c>
      <c r="I19" s="378"/>
    </row>
    <row r="20" spans="1:9" x14ac:dyDescent="0.25">
      <c r="A20" s="390">
        <v>14</v>
      </c>
      <c r="B20" s="394" t="s">
        <v>852</v>
      </c>
      <c r="C20" s="391">
        <v>6</v>
      </c>
      <c r="D20" s="387">
        <v>0</v>
      </c>
      <c r="E20" s="386">
        <v>100</v>
      </c>
      <c r="F20" s="385">
        <v>0</v>
      </c>
      <c r="G20" s="385">
        <v>100</v>
      </c>
      <c r="H20" s="384" t="s">
        <v>159</v>
      </c>
      <c r="I20" s="378"/>
    </row>
    <row r="21" spans="1:9" x14ac:dyDescent="0.25">
      <c r="A21" s="390">
        <v>15</v>
      </c>
      <c r="B21" s="394" t="s">
        <v>385</v>
      </c>
      <c r="C21" s="391">
        <v>8</v>
      </c>
      <c r="D21" s="387">
        <v>0</v>
      </c>
      <c r="E21" s="386">
        <v>15</v>
      </c>
      <c r="F21" s="385">
        <v>105</v>
      </c>
      <c r="G21" s="385">
        <v>120</v>
      </c>
      <c r="H21" s="384" t="s">
        <v>159</v>
      </c>
      <c r="I21" s="378"/>
    </row>
    <row r="22" spans="1:9" x14ac:dyDescent="0.25">
      <c r="A22" s="390">
        <v>16</v>
      </c>
      <c r="B22" s="394" t="s">
        <v>355</v>
      </c>
      <c r="C22" s="391">
        <v>16</v>
      </c>
      <c r="D22" s="387">
        <v>0</v>
      </c>
      <c r="E22" s="386">
        <v>0</v>
      </c>
      <c r="F22" s="385">
        <v>240</v>
      </c>
      <c r="G22" s="385">
        <v>240</v>
      </c>
      <c r="H22" s="384" t="s">
        <v>159</v>
      </c>
      <c r="I22" s="378"/>
    </row>
    <row r="23" spans="1:9" x14ac:dyDescent="0.25">
      <c r="A23" s="390">
        <v>17</v>
      </c>
      <c r="B23" s="394" t="s">
        <v>851</v>
      </c>
      <c r="C23" s="391">
        <v>8</v>
      </c>
      <c r="D23" s="387">
        <v>6</v>
      </c>
      <c r="E23" s="386">
        <v>0</v>
      </c>
      <c r="F23" s="385">
        <v>215</v>
      </c>
      <c r="G23" s="385">
        <v>215</v>
      </c>
      <c r="H23" s="384" t="s">
        <v>159</v>
      </c>
      <c r="I23" s="378"/>
    </row>
    <row r="24" spans="1:9" x14ac:dyDescent="0.25">
      <c r="A24" s="390">
        <v>18</v>
      </c>
      <c r="B24" s="394" t="s">
        <v>850</v>
      </c>
      <c r="C24" s="391">
        <v>34</v>
      </c>
      <c r="D24" s="387">
        <v>3</v>
      </c>
      <c r="E24" s="386">
        <v>0</v>
      </c>
      <c r="F24" s="385">
        <v>575</v>
      </c>
      <c r="G24" s="385">
        <v>575</v>
      </c>
      <c r="H24" s="384" t="s">
        <v>159</v>
      </c>
      <c r="I24" s="378"/>
    </row>
    <row r="25" spans="1:9" x14ac:dyDescent="0.25">
      <c r="A25" s="390">
        <v>19</v>
      </c>
      <c r="B25" s="395" t="s">
        <v>849</v>
      </c>
      <c r="C25" s="391">
        <v>6</v>
      </c>
      <c r="D25" s="387">
        <v>0</v>
      </c>
      <c r="E25" s="386">
        <v>75</v>
      </c>
      <c r="F25" s="385">
        <v>0</v>
      </c>
      <c r="G25" s="385">
        <v>75</v>
      </c>
      <c r="H25" s="384" t="s">
        <v>159</v>
      </c>
      <c r="I25" s="378"/>
    </row>
    <row r="26" spans="1:9" x14ac:dyDescent="0.25">
      <c r="A26" s="390">
        <v>20</v>
      </c>
      <c r="B26" s="394" t="s">
        <v>340</v>
      </c>
      <c r="C26" s="391">
        <v>1</v>
      </c>
      <c r="D26" s="387">
        <v>0</v>
      </c>
      <c r="E26" s="386">
        <v>15</v>
      </c>
      <c r="F26" s="385">
        <v>0</v>
      </c>
      <c r="G26" s="385">
        <v>15</v>
      </c>
      <c r="H26" s="384" t="s">
        <v>159</v>
      </c>
      <c r="I26" s="378"/>
    </row>
    <row r="27" spans="1:9" x14ac:dyDescent="0.25">
      <c r="A27" s="390">
        <v>21</v>
      </c>
      <c r="B27" s="393" t="s">
        <v>23</v>
      </c>
      <c r="C27" s="391">
        <v>13</v>
      </c>
      <c r="D27" s="387">
        <v>0</v>
      </c>
      <c r="E27" s="386">
        <v>195</v>
      </c>
      <c r="F27" s="385">
        <v>0</v>
      </c>
      <c r="G27" s="385">
        <v>195</v>
      </c>
      <c r="H27" s="384" t="s">
        <v>159</v>
      </c>
      <c r="I27" s="378"/>
    </row>
    <row r="28" spans="1:9" x14ac:dyDescent="0.25">
      <c r="A28" s="390">
        <v>22</v>
      </c>
      <c r="B28" s="393" t="s">
        <v>485</v>
      </c>
      <c r="C28" s="391">
        <v>8</v>
      </c>
      <c r="D28" s="387">
        <v>0</v>
      </c>
      <c r="E28" s="386">
        <v>0</v>
      </c>
      <c r="F28" s="385">
        <v>120</v>
      </c>
      <c r="G28" s="385">
        <v>120</v>
      </c>
      <c r="H28" s="384" t="s">
        <v>159</v>
      </c>
      <c r="I28" s="378"/>
    </row>
    <row r="29" spans="1:9" x14ac:dyDescent="0.25">
      <c r="A29" s="390">
        <v>23</v>
      </c>
      <c r="B29" s="392" t="s">
        <v>544</v>
      </c>
      <c r="C29" s="391">
        <v>5</v>
      </c>
      <c r="D29" s="387">
        <v>0</v>
      </c>
      <c r="E29" s="386">
        <v>0</v>
      </c>
      <c r="F29" s="385">
        <v>75</v>
      </c>
      <c r="G29" s="385">
        <v>75</v>
      </c>
      <c r="H29" s="384" t="s">
        <v>159</v>
      </c>
      <c r="I29" s="378"/>
    </row>
    <row r="30" spans="1:9" x14ac:dyDescent="0.25">
      <c r="A30" s="390">
        <v>24</v>
      </c>
      <c r="B30" s="392" t="s">
        <v>599</v>
      </c>
      <c r="C30" s="391">
        <v>19</v>
      </c>
      <c r="D30" s="387">
        <v>0</v>
      </c>
      <c r="E30" s="386">
        <v>285</v>
      </c>
      <c r="F30" s="385">
        <v>0</v>
      </c>
      <c r="G30" s="385">
        <v>285</v>
      </c>
      <c r="H30" s="384" t="s">
        <v>159</v>
      </c>
      <c r="I30" s="378"/>
    </row>
    <row r="31" spans="1:9" x14ac:dyDescent="0.25">
      <c r="A31" s="390">
        <v>25</v>
      </c>
      <c r="B31" s="392" t="s">
        <v>363</v>
      </c>
      <c r="C31" s="391">
        <v>1</v>
      </c>
      <c r="D31" s="387">
        <v>0</v>
      </c>
      <c r="E31" s="386">
        <v>0</v>
      </c>
      <c r="F31" s="385">
        <v>15</v>
      </c>
      <c r="G31" s="385">
        <v>15</v>
      </c>
      <c r="H31" s="384" t="s">
        <v>159</v>
      </c>
      <c r="I31" s="378"/>
    </row>
    <row r="32" spans="1:9" x14ac:dyDescent="0.25">
      <c r="A32" s="390">
        <v>26</v>
      </c>
      <c r="B32" s="392" t="s">
        <v>848</v>
      </c>
      <c r="C32" s="391">
        <v>1</v>
      </c>
      <c r="D32" s="387">
        <v>0</v>
      </c>
      <c r="E32" s="386">
        <v>0</v>
      </c>
      <c r="F32" s="385">
        <v>0</v>
      </c>
      <c r="G32" s="385">
        <v>0</v>
      </c>
      <c r="H32" s="384" t="s">
        <v>847</v>
      </c>
      <c r="I32" s="378"/>
    </row>
    <row r="33" spans="1:12" x14ac:dyDescent="0.25">
      <c r="A33" s="390">
        <v>27</v>
      </c>
      <c r="B33" s="392" t="s">
        <v>846</v>
      </c>
      <c r="C33" s="391">
        <v>11</v>
      </c>
      <c r="D33" s="387">
        <v>0</v>
      </c>
      <c r="E33" s="386">
        <v>145</v>
      </c>
      <c r="F33" s="385">
        <v>0</v>
      </c>
      <c r="G33" s="385">
        <v>145</v>
      </c>
      <c r="H33" s="384" t="s">
        <v>159</v>
      </c>
      <c r="I33" s="378"/>
    </row>
    <row r="34" spans="1:12" x14ac:dyDescent="0.25">
      <c r="A34" s="390">
        <v>28</v>
      </c>
      <c r="B34" s="392" t="s">
        <v>795</v>
      </c>
      <c r="C34" s="391">
        <v>2</v>
      </c>
      <c r="D34" s="387">
        <v>1</v>
      </c>
      <c r="E34" s="386">
        <v>0</v>
      </c>
      <c r="F34" s="385">
        <v>45</v>
      </c>
      <c r="G34" s="385">
        <v>45</v>
      </c>
      <c r="H34" s="384" t="s">
        <v>159</v>
      </c>
      <c r="I34" s="378"/>
    </row>
    <row r="35" spans="1:12" x14ac:dyDescent="0.25">
      <c r="A35" s="390">
        <v>29</v>
      </c>
      <c r="B35" s="392" t="s">
        <v>380</v>
      </c>
      <c r="C35" s="391">
        <v>8</v>
      </c>
      <c r="D35" s="387">
        <v>1</v>
      </c>
      <c r="E35" s="386">
        <v>55</v>
      </c>
      <c r="F35" s="385">
        <v>80</v>
      </c>
      <c r="G35" s="385">
        <v>135</v>
      </c>
      <c r="H35" s="384" t="s">
        <v>159</v>
      </c>
      <c r="I35" s="378"/>
    </row>
    <row r="36" spans="1:12" x14ac:dyDescent="0.25">
      <c r="A36" s="390">
        <v>30</v>
      </c>
      <c r="B36" s="392" t="s">
        <v>590</v>
      </c>
      <c r="C36" s="391">
        <v>1</v>
      </c>
      <c r="D36" s="387">
        <v>0</v>
      </c>
      <c r="E36" s="386">
        <v>0</v>
      </c>
      <c r="F36" s="385">
        <v>15</v>
      </c>
      <c r="G36" s="385">
        <v>15</v>
      </c>
      <c r="H36" s="384" t="s">
        <v>159</v>
      </c>
      <c r="I36" s="378"/>
    </row>
    <row r="37" spans="1:12" x14ac:dyDescent="0.25">
      <c r="A37" s="390">
        <v>31</v>
      </c>
      <c r="B37" s="392" t="s">
        <v>774</v>
      </c>
      <c r="C37" s="391">
        <v>17</v>
      </c>
      <c r="D37" s="387">
        <v>2</v>
      </c>
      <c r="E37" s="386">
        <v>0</v>
      </c>
      <c r="F37" s="385">
        <v>285</v>
      </c>
      <c r="G37" s="385">
        <v>285</v>
      </c>
      <c r="H37" s="384" t="s">
        <v>159</v>
      </c>
      <c r="I37" s="378"/>
    </row>
    <row r="38" spans="1:12" x14ac:dyDescent="0.25">
      <c r="A38" s="390">
        <v>32</v>
      </c>
      <c r="B38" s="392" t="s">
        <v>359</v>
      </c>
      <c r="C38" s="391">
        <v>5</v>
      </c>
      <c r="D38" s="387">
        <v>0</v>
      </c>
      <c r="E38" s="386">
        <v>30</v>
      </c>
      <c r="F38" s="385">
        <v>45</v>
      </c>
      <c r="G38" s="385">
        <v>75</v>
      </c>
      <c r="H38" s="384" t="s">
        <v>159</v>
      </c>
      <c r="I38" s="378"/>
    </row>
    <row r="39" spans="1:12" x14ac:dyDescent="0.25">
      <c r="A39" s="390">
        <v>33</v>
      </c>
      <c r="B39" s="392" t="s">
        <v>362</v>
      </c>
      <c r="C39" s="391">
        <v>21</v>
      </c>
      <c r="D39" s="387">
        <v>0</v>
      </c>
      <c r="E39" s="386">
        <v>315</v>
      </c>
      <c r="F39" s="385">
        <v>0</v>
      </c>
      <c r="G39" s="385">
        <v>315</v>
      </c>
      <c r="H39" s="384" t="s">
        <v>159</v>
      </c>
      <c r="I39" s="378"/>
    </row>
    <row r="40" spans="1:12" x14ac:dyDescent="0.25">
      <c r="A40" s="390">
        <v>34</v>
      </c>
      <c r="B40" s="392" t="s">
        <v>845</v>
      </c>
      <c r="C40" s="391">
        <v>6</v>
      </c>
      <c r="D40" s="387">
        <v>2</v>
      </c>
      <c r="E40" s="386">
        <v>0</v>
      </c>
      <c r="F40" s="385">
        <v>120</v>
      </c>
      <c r="G40" s="385">
        <v>120</v>
      </c>
      <c r="H40" s="384" t="s">
        <v>159</v>
      </c>
      <c r="I40" s="378"/>
    </row>
    <row r="41" spans="1:12" x14ac:dyDescent="0.25">
      <c r="A41" s="390">
        <v>35</v>
      </c>
      <c r="B41" s="392" t="s">
        <v>354</v>
      </c>
      <c r="C41" s="391">
        <v>1</v>
      </c>
      <c r="D41" s="387">
        <v>0</v>
      </c>
      <c r="E41" s="386">
        <v>15</v>
      </c>
      <c r="F41" s="385">
        <v>0</v>
      </c>
      <c r="G41" s="385">
        <v>15</v>
      </c>
      <c r="H41" s="384" t="s">
        <v>159</v>
      </c>
      <c r="I41" s="378"/>
    </row>
    <row r="42" spans="1:12" x14ac:dyDescent="0.25">
      <c r="A42" s="390">
        <v>36</v>
      </c>
      <c r="B42" s="392" t="s">
        <v>411</v>
      </c>
      <c r="C42" s="391">
        <v>24</v>
      </c>
      <c r="D42" s="387">
        <v>0</v>
      </c>
      <c r="E42" s="386">
        <v>0</v>
      </c>
      <c r="F42" s="385">
        <v>370</v>
      </c>
      <c r="G42" s="385">
        <v>370</v>
      </c>
      <c r="H42" s="384" t="s">
        <v>159</v>
      </c>
      <c r="I42" s="378"/>
    </row>
    <row r="43" spans="1:12" ht="15" customHeight="1" x14ac:dyDescent="0.25">
      <c r="A43" s="390">
        <v>37</v>
      </c>
      <c r="B43" s="392" t="s">
        <v>844</v>
      </c>
      <c r="C43" s="391">
        <v>23</v>
      </c>
      <c r="D43" s="387">
        <v>0</v>
      </c>
      <c r="E43" s="386">
        <v>50</v>
      </c>
      <c r="F43" s="385">
        <v>300</v>
      </c>
      <c r="G43" s="385">
        <v>350</v>
      </c>
      <c r="H43" s="384" t="s">
        <v>159</v>
      </c>
      <c r="I43" s="378"/>
      <c r="K43" s="2"/>
      <c r="L43" s="2"/>
    </row>
    <row r="44" spans="1:12" x14ac:dyDescent="0.25">
      <c r="A44" s="390">
        <v>38</v>
      </c>
      <c r="B44" s="392" t="s">
        <v>843</v>
      </c>
      <c r="C44" s="391">
        <v>41</v>
      </c>
      <c r="D44" s="387">
        <v>0</v>
      </c>
      <c r="E44" s="386">
        <v>0</v>
      </c>
      <c r="F44" s="385">
        <v>500</v>
      </c>
      <c r="G44" s="385">
        <v>500</v>
      </c>
      <c r="H44" s="384" t="s">
        <v>159</v>
      </c>
      <c r="I44" s="378"/>
      <c r="K44" s="2"/>
      <c r="L44" s="2"/>
    </row>
    <row r="45" spans="1:12" x14ac:dyDescent="0.25">
      <c r="A45" s="390">
        <v>39</v>
      </c>
      <c r="B45" s="392" t="s">
        <v>842</v>
      </c>
      <c r="C45" s="391">
        <v>4</v>
      </c>
      <c r="D45" s="387">
        <v>0</v>
      </c>
      <c r="E45" s="386">
        <v>65</v>
      </c>
      <c r="F45" s="385">
        <v>0</v>
      </c>
      <c r="G45" s="385">
        <v>65</v>
      </c>
      <c r="H45" s="384" t="s">
        <v>159</v>
      </c>
      <c r="I45" s="378"/>
    </row>
    <row r="46" spans="1:12" x14ac:dyDescent="0.25">
      <c r="A46" s="390">
        <v>40</v>
      </c>
      <c r="B46" s="392" t="s">
        <v>352</v>
      </c>
      <c r="C46" s="391">
        <v>12</v>
      </c>
      <c r="D46" s="387">
        <v>1</v>
      </c>
      <c r="E46" s="386">
        <v>0</v>
      </c>
      <c r="F46" s="385">
        <v>195</v>
      </c>
      <c r="G46" s="385">
        <v>195</v>
      </c>
      <c r="H46" s="384" t="s">
        <v>159</v>
      </c>
      <c r="I46" s="378"/>
    </row>
    <row r="47" spans="1:12" x14ac:dyDescent="0.25">
      <c r="A47" s="390">
        <v>41</v>
      </c>
      <c r="B47" s="392" t="s">
        <v>339</v>
      </c>
      <c r="C47" s="391">
        <v>5</v>
      </c>
      <c r="D47" s="387">
        <v>0</v>
      </c>
      <c r="E47" s="386">
        <v>0</v>
      </c>
      <c r="F47" s="385">
        <v>75</v>
      </c>
      <c r="G47" s="385">
        <v>75</v>
      </c>
      <c r="H47" s="384" t="s">
        <v>159</v>
      </c>
      <c r="I47" s="378"/>
    </row>
    <row r="48" spans="1:12" x14ac:dyDescent="0.25">
      <c r="A48" s="390">
        <v>42</v>
      </c>
      <c r="B48" s="389" t="s">
        <v>729</v>
      </c>
      <c r="C48" s="391">
        <v>11</v>
      </c>
      <c r="D48" s="387">
        <v>0</v>
      </c>
      <c r="E48" s="386">
        <v>0</v>
      </c>
      <c r="F48" s="385">
        <v>165</v>
      </c>
      <c r="G48" s="385">
        <v>165</v>
      </c>
      <c r="H48" s="384" t="s">
        <v>159</v>
      </c>
      <c r="I48" s="378"/>
    </row>
    <row r="49" spans="1:9" ht="15" customHeight="1" x14ac:dyDescent="0.25">
      <c r="A49" s="390">
        <v>43</v>
      </c>
      <c r="B49" s="392" t="s">
        <v>841</v>
      </c>
      <c r="C49" s="391">
        <v>10</v>
      </c>
      <c r="D49" s="387">
        <v>0</v>
      </c>
      <c r="E49" s="386">
        <v>135</v>
      </c>
      <c r="F49" s="385">
        <v>0</v>
      </c>
      <c r="G49" s="385">
        <v>135</v>
      </c>
      <c r="H49" s="384" t="s">
        <v>159</v>
      </c>
      <c r="I49" s="378"/>
    </row>
    <row r="50" spans="1:9" x14ac:dyDescent="0.25">
      <c r="A50" s="390">
        <v>44</v>
      </c>
      <c r="B50" s="392" t="s">
        <v>770</v>
      </c>
      <c r="C50" s="391">
        <v>13</v>
      </c>
      <c r="D50" s="387">
        <v>1</v>
      </c>
      <c r="E50" s="386">
        <v>195</v>
      </c>
      <c r="F50" s="385">
        <v>0</v>
      </c>
      <c r="G50" s="385">
        <v>195</v>
      </c>
      <c r="H50" s="384" t="s">
        <v>159</v>
      </c>
      <c r="I50" s="378"/>
    </row>
    <row r="51" spans="1:9" x14ac:dyDescent="0.25">
      <c r="A51" s="390">
        <v>45</v>
      </c>
      <c r="B51" s="392" t="s">
        <v>733</v>
      </c>
      <c r="C51" s="391">
        <v>57</v>
      </c>
      <c r="D51" s="387">
        <v>5</v>
      </c>
      <c r="E51" s="386">
        <v>310</v>
      </c>
      <c r="F51" s="385">
        <v>593</v>
      </c>
      <c r="G51" s="385">
        <v>903</v>
      </c>
      <c r="H51" s="384" t="s">
        <v>159</v>
      </c>
      <c r="I51" s="378"/>
    </row>
    <row r="52" spans="1:9" x14ac:dyDescent="0.25">
      <c r="A52" s="390">
        <v>46</v>
      </c>
      <c r="B52" s="392" t="s">
        <v>342</v>
      </c>
      <c r="C52" s="391">
        <v>9</v>
      </c>
      <c r="D52" s="387">
        <v>1</v>
      </c>
      <c r="E52" s="386">
        <v>0</v>
      </c>
      <c r="F52" s="385">
        <v>150</v>
      </c>
      <c r="G52" s="385">
        <v>150</v>
      </c>
      <c r="H52" s="384" t="s">
        <v>159</v>
      </c>
      <c r="I52" s="378"/>
    </row>
    <row r="53" spans="1:9" x14ac:dyDescent="0.25">
      <c r="A53" s="390">
        <v>47</v>
      </c>
      <c r="B53" s="392" t="s">
        <v>840</v>
      </c>
      <c r="C53" s="391">
        <v>41</v>
      </c>
      <c r="D53" s="387">
        <v>0</v>
      </c>
      <c r="E53" s="386">
        <v>615</v>
      </c>
      <c r="F53" s="385">
        <v>0</v>
      </c>
      <c r="G53" s="385">
        <v>615</v>
      </c>
      <c r="H53" s="384" t="s">
        <v>159</v>
      </c>
      <c r="I53" s="378"/>
    </row>
    <row r="54" spans="1:9" x14ac:dyDescent="0.25">
      <c r="A54" s="390">
        <v>48</v>
      </c>
      <c r="B54" s="392" t="s">
        <v>839</v>
      </c>
      <c r="C54" s="391">
        <v>1</v>
      </c>
      <c r="D54" s="387">
        <v>0</v>
      </c>
      <c r="E54" s="386">
        <v>0</v>
      </c>
      <c r="F54" s="385">
        <v>15</v>
      </c>
      <c r="G54" s="385">
        <v>15</v>
      </c>
      <c r="H54" s="384" t="s">
        <v>159</v>
      </c>
      <c r="I54" s="378"/>
    </row>
    <row r="55" spans="1:9" x14ac:dyDescent="0.25">
      <c r="A55" s="390">
        <v>49</v>
      </c>
      <c r="B55" s="392" t="s">
        <v>838</v>
      </c>
      <c r="C55" s="391">
        <v>25</v>
      </c>
      <c r="D55" s="387">
        <v>1</v>
      </c>
      <c r="E55" s="386">
        <v>0</v>
      </c>
      <c r="F55" s="385">
        <v>380</v>
      </c>
      <c r="G55" s="385">
        <v>380</v>
      </c>
      <c r="H55" s="384" t="s">
        <v>159</v>
      </c>
      <c r="I55" s="378"/>
    </row>
    <row r="56" spans="1:9" x14ac:dyDescent="0.25">
      <c r="A56" s="390">
        <v>50</v>
      </c>
      <c r="B56" s="392" t="s">
        <v>482</v>
      </c>
      <c r="C56" s="391">
        <v>6</v>
      </c>
      <c r="D56" s="387">
        <v>0</v>
      </c>
      <c r="E56" s="386">
        <v>0</v>
      </c>
      <c r="F56" s="385">
        <v>95</v>
      </c>
      <c r="G56" s="385">
        <v>95</v>
      </c>
      <c r="H56" s="384" t="s">
        <v>159</v>
      </c>
      <c r="I56" s="378"/>
    </row>
    <row r="57" spans="1:9" x14ac:dyDescent="0.25">
      <c r="A57" s="390">
        <v>51</v>
      </c>
      <c r="B57" s="392" t="s">
        <v>326</v>
      </c>
      <c r="C57" s="391">
        <v>8</v>
      </c>
      <c r="D57" s="387">
        <v>0</v>
      </c>
      <c r="E57" s="386">
        <v>0</v>
      </c>
      <c r="F57" s="385">
        <v>120</v>
      </c>
      <c r="G57" s="385">
        <v>120</v>
      </c>
      <c r="H57" s="384" t="s">
        <v>159</v>
      </c>
      <c r="I57" s="378"/>
    </row>
    <row r="58" spans="1:9" x14ac:dyDescent="0.25">
      <c r="A58" s="390">
        <v>52</v>
      </c>
      <c r="B58" s="392" t="s">
        <v>837</v>
      </c>
      <c r="C58" s="391">
        <v>6</v>
      </c>
      <c r="D58" s="387">
        <v>2</v>
      </c>
      <c r="E58" s="386">
        <v>0</v>
      </c>
      <c r="F58" s="385">
        <v>120</v>
      </c>
      <c r="G58" s="385">
        <v>120</v>
      </c>
      <c r="H58" s="384" t="s">
        <v>159</v>
      </c>
      <c r="I58" s="378"/>
    </row>
    <row r="59" spans="1:9" x14ac:dyDescent="0.25">
      <c r="A59" s="390">
        <v>53</v>
      </c>
      <c r="B59" s="389" t="s">
        <v>836</v>
      </c>
      <c r="C59" s="391">
        <v>67</v>
      </c>
      <c r="D59" s="387">
        <v>0</v>
      </c>
      <c r="E59" s="386">
        <v>0</v>
      </c>
      <c r="F59" s="385">
        <v>930</v>
      </c>
      <c r="G59" s="385">
        <v>930</v>
      </c>
      <c r="H59" s="384" t="s">
        <v>159</v>
      </c>
      <c r="I59" s="378"/>
    </row>
    <row r="60" spans="1:9" x14ac:dyDescent="0.25">
      <c r="A60" s="390">
        <v>54</v>
      </c>
      <c r="B60" s="389" t="s">
        <v>732</v>
      </c>
      <c r="C60" s="388">
        <v>31</v>
      </c>
      <c r="D60" s="387">
        <v>3</v>
      </c>
      <c r="E60" s="386">
        <v>0</v>
      </c>
      <c r="F60" s="385">
        <v>485</v>
      </c>
      <c r="G60" s="385">
        <v>485</v>
      </c>
      <c r="H60" s="384" t="s">
        <v>159</v>
      </c>
      <c r="I60" s="378"/>
    </row>
    <row r="61" spans="1:9" x14ac:dyDescent="0.25">
      <c r="A61" s="390">
        <v>55</v>
      </c>
      <c r="B61" s="389" t="s">
        <v>835</v>
      </c>
      <c r="C61" s="388">
        <v>1</v>
      </c>
      <c r="D61" s="387">
        <v>0</v>
      </c>
      <c r="E61" s="386">
        <v>15</v>
      </c>
      <c r="F61" s="385">
        <v>0</v>
      </c>
      <c r="G61" s="385">
        <v>15</v>
      </c>
      <c r="H61" s="384" t="s">
        <v>159</v>
      </c>
      <c r="I61" s="378"/>
    </row>
    <row r="62" spans="1:9" x14ac:dyDescent="0.25">
      <c r="A62" s="390">
        <v>56</v>
      </c>
      <c r="B62" s="389" t="s">
        <v>834</v>
      </c>
      <c r="C62" s="388">
        <v>6</v>
      </c>
      <c r="D62" s="387">
        <v>0</v>
      </c>
      <c r="E62" s="386">
        <v>0</v>
      </c>
      <c r="F62" s="385">
        <v>90</v>
      </c>
      <c r="G62" s="385">
        <v>90</v>
      </c>
      <c r="H62" s="384" t="s">
        <v>159</v>
      </c>
      <c r="I62" s="378"/>
    </row>
    <row r="63" spans="1:9" x14ac:dyDescent="0.25">
      <c r="A63" s="390">
        <v>57</v>
      </c>
      <c r="B63" s="389" t="s">
        <v>142</v>
      </c>
      <c r="C63" s="388">
        <v>4</v>
      </c>
      <c r="D63" s="387">
        <v>0</v>
      </c>
      <c r="E63" s="386">
        <v>45</v>
      </c>
      <c r="F63" s="385">
        <v>15</v>
      </c>
      <c r="G63" s="385">
        <v>60</v>
      </c>
      <c r="H63" s="384" t="s">
        <v>159</v>
      </c>
      <c r="I63" s="378"/>
    </row>
    <row r="64" spans="1:9" x14ac:dyDescent="0.25">
      <c r="A64" s="447" t="s">
        <v>3</v>
      </c>
      <c r="B64" s="448"/>
      <c r="C64" s="383">
        <f>SUM(C7:C63)</f>
        <v>948</v>
      </c>
      <c r="D64" s="382">
        <f>SUM(D7:D63)</f>
        <v>99</v>
      </c>
      <c r="E64" s="381">
        <f>SUM(E7:E63)</f>
        <v>5710</v>
      </c>
      <c r="F64" s="380">
        <f>SUM(F7:F63)</f>
        <v>9358</v>
      </c>
      <c r="G64" s="380">
        <f>SUM(G7:G63)</f>
        <v>15068</v>
      </c>
      <c r="H64" s="379"/>
      <c r="I64" s="378"/>
    </row>
    <row r="65" spans="2:4" x14ac:dyDescent="0.25">
      <c r="B65" s="347"/>
      <c r="C65" s="347"/>
    </row>
    <row r="66" spans="2:4" x14ac:dyDescent="0.25">
      <c r="B66" s="359"/>
      <c r="C66" s="347"/>
    </row>
    <row r="67" spans="2:4" x14ac:dyDescent="0.25">
      <c r="B67" s="436" t="s">
        <v>0</v>
      </c>
      <c r="C67" s="437"/>
      <c r="D67" s="348"/>
    </row>
    <row r="68" spans="2:4" x14ac:dyDescent="0.25">
      <c r="B68" s="346" t="s">
        <v>725</v>
      </c>
      <c r="C68" s="345">
        <f>E64</f>
        <v>5710</v>
      </c>
      <c r="D68" s="348"/>
    </row>
    <row r="69" spans="2:4" x14ac:dyDescent="0.25">
      <c r="B69" s="346" t="s">
        <v>724</v>
      </c>
      <c r="C69" s="345">
        <f>F64</f>
        <v>9358</v>
      </c>
      <c r="D69" s="348"/>
    </row>
    <row r="70" spans="2:4" x14ac:dyDescent="0.25">
      <c r="B70" s="346" t="s">
        <v>723</v>
      </c>
      <c r="C70" s="345">
        <v>1527</v>
      </c>
      <c r="D70" s="348"/>
    </row>
    <row r="71" spans="2:4" x14ac:dyDescent="0.25">
      <c r="B71" s="346" t="s">
        <v>833</v>
      </c>
      <c r="C71" s="345">
        <v>35</v>
      </c>
      <c r="D71" s="348"/>
    </row>
    <row r="72" spans="2:4" x14ac:dyDescent="0.25">
      <c r="B72" s="375" t="s">
        <v>3</v>
      </c>
      <c r="C72" s="312">
        <f>SUM(C68:C71)</f>
        <v>16630</v>
      </c>
      <c r="D72" s="348"/>
    </row>
    <row r="73" spans="2:4" x14ac:dyDescent="0.25">
      <c r="C73" s="347"/>
      <c r="D73" s="348"/>
    </row>
    <row r="75" spans="2:4" x14ac:dyDescent="0.25">
      <c r="B75" s="431" t="s">
        <v>60</v>
      </c>
      <c r="C75" s="432"/>
    </row>
    <row r="76" spans="2:4" x14ac:dyDescent="0.25">
      <c r="B76" s="346" t="s">
        <v>832</v>
      </c>
      <c r="C76" s="345">
        <v>15</v>
      </c>
    </row>
    <row r="77" spans="2:4" x14ac:dyDescent="0.25">
      <c r="B77" s="346" t="s">
        <v>831</v>
      </c>
      <c r="C77" s="345">
        <v>1510</v>
      </c>
    </row>
    <row r="78" spans="2:4" x14ac:dyDescent="0.25">
      <c r="B78" s="346" t="s">
        <v>830</v>
      </c>
      <c r="C78" s="345">
        <v>50</v>
      </c>
    </row>
    <row r="79" spans="2:4" x14ac:dyDescent="0.25">
      <c r="B79" s="346" t="s">
        <v>829</v>
      </c>
      <c r="C79" s="345">
        <v>162.5</v>
      </c>
    </row>
    <row r="80" spans="2:4" x14ac:dyDescent="0.25">
      <c r="B80" s="346" t="s">
        <v>828</v>
      </c>
      <c r="C80" s="345">
        <v>255.5</v>
      </c>
    </row>
    <row r="81" spans="2:3" x14ac:dyDescent="0.25">
      <c r="B81" s="346" t="s">
        <v>827</v>
      </c>
      <c r="C81" s="345">
        <v>7</v>
      </c>
    </row>
    <row r="82" spans="2:3" x14ac:dyDescent="0.25">
      <c r="B82" s="346" t="s">
        <v>826</v>
      </c>
      <c r="C82" s="345">
        <v>580</v>
      </c>
    </row>
    <row r="83" spans="2:3" x14ac:dyDescent="0.25">
      <c r="B83" s="346" t="s">
        <v>825</v>
      </c>
      <c r="C83" s="345">
        <v>1485</v>
      </c>
    </row>
    <row r="84" spans="2:3" x14ac:dyDescent="0.25">
      <c r="B84" s="346" t="s">
        <v>824</v>
      </c>
      <c r="C84" s="345">
        <v>180</v>
      </c>
    </row>
    <row r="85" spans="2:3" x14ac:dyDescent="0.25">
      <c r="B85" s="346" t="s">
        <v>823</v>
      </c>
      <c r="C85" s="345">
        <v>130</v>
      </c>
    </row>
    <row r="86" spans="2:3" x14ac:dyDescent="0.25">
      <c r="B86" s="346" t="s">
        <v>822</v>
      </c>
      <c r="C86" s="345">
        <v>655</v>
      </c>
    </row>
    <row r="87" spans="2:3" x14ac:dyDescent="0.25">
      <c r="B87" s="346" t="s">
        <v>821</v>
      </c>
      <c r="C87" s="345">
        <v>100</v>
      </c>
    </row>
    <row r="88" spans="2:3" x14ac:dyDescent="0.25">
      <c r="B88" s="346" t="s">
        <v>820</v>
      </c>
      <c r="C88" s="345">
        <v>150</v>
      </c>
    </row>
    <row r="89" spans="2:3" x14ac:dyDescent="0.25">
      <c r="B89" s="346" t="s">
        <v>819</v>
      </c>
      <c r="C89" s="345">
        <v>50</v>
      </c>
    </row>
    <row r="90" spans="2:3" x14ac:dyDescent="0.25">
      <c r="B90" s="346" t="s">
        <v>818</v>
      </c>
      <c r="C90" s="345">
        <v>16</v>
      </c>
    </row>
    <row r="91" spans="2:3" x14ac:dyDescent="0.25">
      <c r="B91" s="346" t="s">
        <v>817</v>
      </c>
      <c r="C91" s="345">
        <v>1004</v>
      </c>
    </row>
    <row r="92" spans="2:3" x14ac:dyDescent="0.25">
      <c r="B92" s="346" t="s">
        <v>816</v>
      </c>
      <c r="C92" s="345">
        <v>280</v>
      </c>
    </row>
    <row r="93" spans="2:3" x14ac:dyDescent="0.25">
      <c r="B93" s="346" t="s">
        <v>815</v>
      </c>
      <c r="C93" s="345">
        <v>285</v>
      </c>
    </row>
    <row r="94" spans="2:3" x14ac:dyDescent="0.25">
      <c r="B94" s="346" t="s">
        <v>814</v>
      </c>
      <c r="C94" s="345">
        <v>120</v>
      </c>
    </row>
    <row r="95" spans="2:3" x14ac:dyDescent="0.25">
      <c r="B95" s="346" t="s">
        <v>813</v>
      </c>
      <c r="C95" s="345">
        <v>52.5</v>
      </c>
    </row>
    <row r="96" spans="2:3" x14ac:dyDescent="0.25">
      <c r="B96" s="346" t="s">
        <v>812</v>
      </c>
      <c r="C96" s="345">
        <v>70</v>
      </c>
    </row>
    <row r="97" spans="2:3" x14ac:dyDescent="0.25">
      <c r="B97" s="346" t="s">
        <v>811</v>
      </c>
      <c r="C97" s="345">
        <v>150</v>
      </c>
    </row>
    <row r="98" spans="2:3" x14ac:dyDescent="0.25">
      <c r="B98" s="346" t="s">
        <v>810</v>
      </c>
      <c r="C98" s="345">
        <v>540</v>
      </c>
    </row>
    <row r="99" spans="2:3" x14ac:dyDescent="0.25">
      <c r="B99" s="346" t="s">
        <v>809</v>
      </c>
      <c r="C99" s="345">
        <v>50</v>
      </c>
    </row>
    <row r="100" spans="2:3" x14ac:dyDescent="0.25">
      <c r="B100" s="346" t="s">
        <v>808</v>
      </c>
      <c r="C100" s="345">
        <v>1179</v>
      </c>
    </row>
    <row r="101" spans="2:3" x14ac:dyDescent="0.25">
      <c r="B101" s="364" t="s">
        <v>807</v>
      </c>
      <c r="C101" s="362">
        <v>100</v>
      </c>
    </row>
    <row r="102" spans="2:3" x14ac:dyDescent="0.25">
      <c r="B102" s="377" t="s">
        <v>806</v>
      </c>
      <c r="C102" s="362">
        <v>1236</v>
      </c>
    </row>
    <row r="103" spans="2:3" x14ac:dyDescent="0.25">
      <c r="B103" s="364" t="s">
        <v>805</v>
      </c>
      <c r="C103" s="362">
        <v>500</v>
      </c>
    </row>
    <row r="104" spans="2:3" x14ac:dyDescent="0.25">
      <c r="B104" s="364" t="s">
        <v>804</v>
      </c>
      <c r="C104" s="362">
        <v>120</v>
      </c>
    </row>
    <row r="105" spans="2:3" x14ac:dyDescent="0.25">
      <c r="B105" s="376" t="s">
        <v>3</v>
      </c>
      <c r="C105" s="343">
        <f>SUM(C76:C104)</f>
        <v>11032.5</v>
      </c>
    </row>
    <row r="106" spans="2:3" x14ac:dyDescent="0.25">
      <c r="B106" s="359"/>
      <c r="C106" s="359"/>
    </row>
    <row r="108" spans="2:3" x14ac:dyDescent="0.25">
      <c r="B108" s="306" t="s">
        <v>0</v>
      </c>
      <c r="C108" s="305">
        <f>C72</f>
        <v>16630</v>
      </c>
    </row>
    <row r="109" spans="2:3" x14ac:dyDescent="0.25">
      <c r="B109" s="304" t="s">
        <v>60</v>
      </c>
      <c r="C109" s="303">
        <f>-C105</f>
        <v>-11032.5</v>
      </c>
    </row>
    <row r="110" spans="2:3" x14ac:dyDescent="0.25">
      <c r="B110" s="302" t="s">
        <v>151</v>
      </c>
      <c r="C110" s="6">
        <f>C108+C109</f>
        <v>5597.5</v>
      </c>
    </row>
  </sheetData>
  <mergeCells count="6">
    <mergeCell ref="B75:C75"/>
    <mergeCell ref="A2:H2"/>
    <mergeCell ref="A3:H3"/>
    <mergeCell ref="A4:H4"/>
    <mergeCell ref="A64:B64"/>
    <mergeCell ref="B67:C67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2:H229"/>
  <sheetViews>
    <sheetView tabSelected="1" topLeftCell="A224" zoomScale="60" zoomScaleNormal="60" workbookViewId="0">
      <selection activeCell="C229" sqref="C229"/>
    </sheetView>
  </sheetViews>
  <sheetFormatPr baseColWidth="10" defaultColWidth="11.42578125" defaultRowHeight="15" x14ac:dyDescent="0.25"/>
  <cols>
    <col min="1" max="1" width="12.28515625" style="11" customWidth="1"/>
    <col min="2" max="2" width="45.28515625" style="10" bestFit="1" customWidth="1"/>
    <col min="3" max="3" width="114.42578125" style="11" customWidth="1"/>
    <col min="4" max="4" width="16.5703125" style="11" customWidth="1"/>
    <col min="5" max="5" width="11.42578125" customWidth="1"/>
    <col min="6" max="6" width="17.85546875" customWidth="1"/>
    <col min="7" max="7" width="15.42578125" customWidth="1"/>
  </cols>
  <sheetData>
    <row r="2" spans="1:7" ht="22.5" customHeight="1" x14ac:dyDescent="0.25">
      <c r="A2" s="449" t="s">
        <v>60</v>
      </c>
      <c r="B2" s="449"/>
      <c r="C2" s="449"/>
      <c r="D2" s="449"/>
      <c r="G2" s="260" t="s">
        <v>3</v>
      </c>
    </row>
    <row r="3" spans="1:7" ht="22.5" customHeight="1" x14ac:dyDescent="0.25">
      <c r="A3" s="449"/>
      <c r="B3" s="449"/>
      <c r="C3" s="449"/>
      <c r="D3" s="449"/>
      <c r="G3" s="261">
        <f>SUM(F6:F224)</f>
        <v>32510.92</v>
      </c>
    </row>
    <row r="5" spans="1:7" s="7" customFormat="1" ht="22.5" customHeight="1" x14ac:dyDescent="0.25">
      <c r="A5" s="185"/>
      <c r="B5" s="205"/>
      <c r="C5" s="185"/>
      <c r="D5" s="206"/>
      <c r="F5" s="207" t="s">
        <v>61</v>
      </c>
    </row>
    <row r="6" spans="1:7" s="7" customFormat="1" ht="30" customHeight="1" x14ac:dyDescent="0.25">
      <c r="A6" s="263" t="s">
        <v>13</v>
      </c>
      <c r="B6" s="263" t="s">
        <v>131</v>
      </c>
      <c r="C6" s="263" t="s">
        <v>59</v>
      </c>
      <c r="D6" s="263" t="s">
        <v>12</v>
      </c>
      <c r="F6" s="264">
        <f>SUM(D7:D28)</f>
        <v>88.08</v>
      </c>
    </row>
    <row r="7" spans="1:7" s="7" customFormat="1" ht="30" customHeight="1" x14ac:dyDescent="0.25">
      <c r="A7" s="208">
        <v>45371</v>
      </c>
      <c r="B7" s="209"/>
      <c r="C7" s="57" t="s">
        <v>547</v>
      </c>
      <c r="D7" s="56">
        <v>20</v>
      </c>
      <c r="E7" s="210"/>
      <c r="F7" s="211"/>
    </row>
    <row r="8" spans="1:7" s="7" customFormat="1" ht="30" customHeight="1" x14ac:dyDescent="0.25">
      <c r="A8" s="208">
        <v>45373</v>
      </c>
      <c r="B8" s="209"/>
      <c r="C8" s="57" t="s">
        <v>457</v>
      </c>
      <c r="D8" s="56">
        <v>3</v>
      </c>
      <c r="E8" s="210"/>
      <c r="F8" s="211"/>
    </row>
    <row r="9" spans="1:7" s="7" customFormat="1" ht="30" customHeight="1" x14ac:dyDescent="0.25">
      <c r="A9" s="208">
        <v>45379</v>
      </c>
      <c r="B9" s="209"/>
      <c r="C9" s="57" t="s">
        <v>422</v>
      </c>
      <c r="D9" s="56">
        <v>6</v>
      </c>
      <c r="E9" s="210"/>
      <c r="F9" s="211"/>
    </row>
    <row r="10" spans="1:7" s="7" customFormat="1" ht="30" customHeight="1" x14ac:dyDescent="0.25">
      <c r="A10" s="208">
        <v>45407</v>
      </c>
      <c r="B10" s="209"/>
      <c r="C10" s="57" t="s">
        <v>132</v>
      </c>
      <c r="D10" s="56">
        <v>3.75</v>
      </c>
      <c r="E10" s="210"/>
      <c r="F10" s="211"/>
    </row>
    <row r="11" spans="1:7" s="7" customFormat="1" ht="30" customHeight="1" x14ac:dyDescent="0.25">
      <c r="A11" s="208">
        <v>45414</v>
      </c>
      <c r="B11" s="209"/>
      <c r="C11" s="57" t="s">
        <v>132</v>
      </c>
      <c r="D11" s="56">
        <v>3.75</v>
      </c>
      <c r="E11" s="210"/>
      <c r="F11" s="211"/>
    </row>
    <row r="12" spans="1:7" s="7" customFormat="1" ht="30" customHeight="1" x14ac:dyDescent="0.25">
      <c r="A12" s="212">
        <v>45448</v>
      </c>
      <c r="B12" s="210"/>
      <c r="C12" s="30" t="s">
        <v>417</v>
      </c>
      <c r="D12" s="28">
        <v>1.8</v>
      </c>
      <c r="E12" s="210"/>
      <c r="F12" s="211"/>
    </row>
    <row r="13" spans="1:7" s="7" customFormat="1" ht="30" customHeight="1" x14ac:dyDescent="0.25">
      <c r="A13" s="212">
        <v>45454</v>
      </c>
      <c r="B13" s="210"/>
      <c r="C13" s="30" t="s">
        <v>548</v>
      </c>
      <c r="D13" s="28">
        <v>1.5</v>
      </c>
      <c r="E13" s="210"/>
      <c r="F13" s="211"/>
    </row>
    <row r="14" spans="1:7" s="7" customFormat="1" ht="30" customHeight="1" x14ac:dyDescent="0.25">
      <c r="A14" s="212">
        <v>45463</v>
      </c>
      <c r="B14" s="210"/>
      <c r="C14" s="30" t="s">
        <v>132</v>
      </c>
      <c r="D14" s="28">
        <v>3.75</v>
      </c>
      <c r="E14" s="210"/>
      <c r="F14" s="211"/>
    </row>
    <row r="15" spans="1:7" s="7" customFormat="1" ht="30" customHeight="1" x14ac:dyDescent="0.25">
      <c r="A15" s="212">
        <v>45481</v>
      </c>
      <c r="B15" s="210"/>
      <c r="C15" s="30" t="s">
        <v>550</v>
      </c>
      <c r="D15" s="28">
        <v>1.7</v>
      </c>
      <c r="E15" s="210"/>
      <c r="F15" s="211"/>
    </row>
    <row r="16" spans="1:7" s="7" customFormat="1" ht="30" customHeight="1" x14ac:dyDescent="0.25">
      <c r="A16" s="208">
        <v>45482</v>
      </c>
      <c r="B16" s="209"/>
      <c r="C16" s="57" t="s">
        <v>418</v>
      </c>
      <c r="D16" s="56">
        <v>2.25</v>
      </c>
      <c r="E16" s="210"/>
      <c r="F16" s="211"/>
    </row>
    <row r="17" spans="1:6" s="7" customFormat="1" ht="30" customHeight="1" x14ac:dyDescent="0.25">
      <c r="A17" s="208">
        <v>45489</v>
      </c>
      <c r="B17" s="209"/>
      <c r="C17" s="57" t="s">
        <v>419</v>
      </c>
      <c r="D17" s="56">
        <v>0.55000000000000004</v>
      </c>
      <c r="E17" s="210"/>
      <c r="F17" s="211"/>
    </row>
    <row r="18" spans="1:6" s="7" customFormat="1" ht="30" customHeight="1" x14ac:dyDescent="0.25">
      <c r="A18" s="208">
        <v>45489</v>
      </c>
      <c r="B18" s="209"/>
      <c r="C18" s="57" t="s">
        <v>422</v>
      </c>
      <c r="D18" s="56">
        <v>5.13</v>
      </c>
      <c r="E18" s="210"/>
      <c r="F18" s="211"/>
    </row>
    <row r="19" spans="1:6" s="7" customFormat="1" ht="30" customHeight="1" x14ac:dyDescent="0.25">
      <c r="A19" s="208">
        <v>45492</v>
      </c>
      <c r="B19" s="209"/>
      <c r="C19" s="57" t="s">
        <v>130</v>
      </c>
      <c r="D19" s="56">
        <v>10</v>
      </c>
      <c r="E19" s="210"/>
      <c r="F19" s="211"/>
    </row>
    <row r="20" spans="1:6" s="7" customFormat="1" ht="30" customHeight="1" x14ac:dyDescent="0.25">
      <c r="A20" s="208">
        <v>45498</v>
      </c>
      <c r="B20" s="213"/>
      <c r="C20" s="57" t="s">
        <v>423</v>
      </c>
      <c r="D20" s="56">
        <v>0.75</v>
      </c>
      <c r="E20" s="214"/>
    </row>
    <row r="21" spans="1:6" s="7" customFormat="1" ht="30" customHeight="1" x14ac:dyDescent="0.25">
      <c r="A21" s="208">
        <v>45498</v>
      </c>
      <c r="B21" s="213"/>
      <c r="C21" s="57" t="s">
        <v>426</v>
      </c>
      <c r="D21" s="56">
        <v>12</v>
      </c>
      <c r="E21" s="214"/>
    </row>
    <row r="22" spans="1:6" s="7" customFormat="1" ht="30" customHeight="1" x14ac:dyDescent="0.25">
      <c r="A22" s="208">
        <v>45499</v>
      </c>
      <c r="B22" s="213"/>
      <c r="C22" s="57" t="s">
        <v>132</v>
      </c>
      <c r="D22" s="56">
        <v>3.75</v>
      </c>
      <c r="E22" s="215"/>
    </row>
    <row r="23" spans="1:6" s="7" customFormat="1" ht="30" customHeight="1" x14ac:dyDescent="0.25">
      <c r="A23" s="208">
        <v>45506</v>
      </c>
      <c r="B23" s="213"/>
      <c r="C23" s="57" t="s">
        <v>624</v>
      </c>
      <c r="D23" s="56">
        <v>1.35</v>
      </c>
      <c r="E23" s="215"/>
    </row>
    <row r="24" spans="1:6" s="7" customFormat="1" ht="30" customHeight="1" x14ac:dyDescent="0.25">
      <c r="A24" s="208">
        <v>45506</v>
      </c>
      <c r="B24" s="213"/>
      <c r="C24" s="57" t="s">
        <v>625</v>
      </c>
      <c r="D24" s="56">
        <v>1</v>
      </c>
      <c r="E24" s="215"/>
    </row>
    <row r="25" spans="1:6" s="7" customFormat="1" ht="30" customHeight="1" x14ac:dyDescent="0.25">
      <c r="A25" s="208">
        <v>45520</v>
      </c>
      <c r="B25" s="213"/>
      <c r="C25" s="57" t="s">
        <v>606</v>
      </c>
      <c r="D25" s="56">
        <v>0.8</v>
      </c>
      <c r="E25" s="215"/>
    </row>
    <row r="26" spans="1:6" s="7" customFormat="1" ht="30" customHeight="1" x14ac:dyDescent="0.25">
      <c r="A26" s="208">
        <v>45523</v>
      </c>
      <c r="B26" s="213"/>
      <c r="C26" s="57" t="s">
        <v>623</v>
      </c>
      <c r="D26" s="56">
        <v>1</v>
      </c>
      <c r="E26" s="215"/>
    </row>
    <row r="27" spans="1:6" s="7" customFormat="1" ht="30" customHeight="1" x14ac:dyDescent="0.25">
      <c r="A27" s="208">
        <v>45533</v>
      </c>
      <c r="B27" s="213"/>
      <c r="C27" s="57" t="s">
        <v>132</v>
      </c>
      <c r="D27" s="56">
        <v>3.75</v>
      </c>
      <c r="E27" s="215"/>
    </row>
    <row r="28" spans="1:6" s="7" customFormat="1" ht="30" customHeight="1" x14ac:dyDescent="0.25">
      <c r="A28" s="208">
        <v>45534</v>
      </c>
      <c r="B28" s="213"/>
      <c r="C28" s="57" t="s">
        <v>607</v>
      </c>
      <c r="D28" s="56">
        <v>0.5</v>
      </c>
      <c r="E28" s="215"/>
    </row>
    <row r="29" spans="1:6" s="7" customFormat="1" ht="30" customHeight="1" x14ac:dyDescent="0.25">
      <c r="A29" s="204"/>
      <c r="B29" s="205"/>
      <c r="C29" s="263" t="s">
        <v>3</v>
      </c>
      <c r="D29" s="265">
        <f>SUM(D7:D28)</f>
        <v>88.08</v>
      </c>
    </row>
    <row r="30" spans="1:6" s="7" customFormat="1" ht="30" customHeight="1" x14ac:dyDescent="0.25">
      <c r="A30" s="216"/>
      <c r="B30" s="205"/>
      <c r="C30" s="217"/>
      <c r="D30" s="218"/>
    </row>
    <row r="31" spans="1:6" s="7" customFormat="1" ht="30" customHeight="1" x14ac:dyDescent="0.25">
      <c r="A31" s="185"/>
      <c r="B31" s="205"/>
      <c r="C31" s="185"/>
      <c r="D31" s="185"/>
      <c r="E31" s="219"/>
    </row>
    <row r="32" spans="1:6" s="7" customFormat="1" ht="30" customHeight="1" x14ac:dyDescent="0.25">
      <c r="A32" s="263" t="s">
        <v>13</v>
      </c>
      <c r="B32" s="263" t="s">
        <v>128</v>
      </c>
      <c r="C32" s="263" t="s">
        <v>59</v>
      </c>
      <c r="D32" s="263" t="s">
        <v>12</v>
      </c>
      <c r="F32" s="264">
        <f>SUM(D33:D51)</f>
        <v>5198</v>
      </c>
    </row>
    <row r="33" spans="1:5" s="7" customFormat="1" ht="30" customHeight="1" x14ac:dyDescent="0.25">
      <c r="A33" s="158">
        <v>45376</v>
      </c>
      <c r="B33" s="221"/>
      <c r="C33" s="30" t="s">
        <v>666</v>
      </c>
      <c r="D33" s="222">
        <v>250</v>
      </c>
    </row>
    <row r="34" spans="1:5" s="7" customFormat="1" ht="30" customHeight="1" x14ac:dyDescent="0.25">
      <c r="A34" s="158">
        <v>45390</v>
      </c>
      <c r="B34" s="221"/>
      <c r="C34" s="30" t="s">
        <v>561</v>
      </c>
      <c r="D34" s="222">
        <v>250</v>
      </c>
    </row>
    <row r="35" spans="1:5" s="7" customFormat="1" ht="30" customHeight="1" x14ac:dyDescent="0.25">
      <c r="A35" s="158">
        <v>45390</v>
      </c>
      <c r="B35" s="221"/>
      <c r="C35" s="30" t="s">
        <v>667</v>
      </c>
      <c r="D35" s="222">
        <v>250</v>
      </c>
    </row>
    <row r="36" spans="1:5" s="7" customFormat="1" ht="30" customHeight="1" x14ac:dyDescent="0.25">
      <c r="A36" s="158">
        <v>45415</v>
      </c>
      <c r="B36" s="221"/>
      <c r="C36" s="30" t="s">
        <v>562</v>
      </c>
      <c r="D36" s="222">
        <v>250</v>
      </c>
    </row>
    <row r="37" spans="1:5" s="7" customFormat="1" ht="30" customHeight="1" x14ac:dyDescent="0.25">
      <c r="A37" s="158">
        <v>45450</v>
      </c>
      <c r="B37" s="221"/>
      <c r="C37" s="30" t="s">
        <v>563</v>
      </c>
      <c r="D37" s="222">
        <v>250</v>
      </c>
    </row>
    <row r="38" spans="1:5" s="7" customFormat="1" ht="30" customHeight="1" x14ac:dyDescent="0.25">
      <c r="A38" s="158">
        <v>45481</v>
      </c>
      <c r="B38" s="221"/>
      <c r="C38" s="30" t="s">
        <v>564</v>
      </c>
      <c r="D38" s="222">
        <v>250</v>
      </c>
    </row>
    <row r="39" spans="1:5" s="7" customFormat="1" ht="30" customHeight="1" x14ac:dyDescent="0.25">
      <c r="A39" s="223">
        <v>45494</v>
      </c>
      <c r="B39" s="221"/>
      <c r="C39" s="30" t="s">
        <v>660</v>
      </c>
      <c r="D39" s="224">
        <v>100</v>
      </c>
    </row>
    <row r="40" spans="1:5" s="7" customFormat="1" ht="30" customHeight="1" x14ac:dyDescent="0.25">
      <c r="A40" s="158">
        <v>45494</v>
      </c>
      <c r="B40" s="221"/>
      <c r="C40" s="30" t="s">
        <v>662</v>
      </c>
      <c r="D40" s="222">
        <v>230</v>
      </c>
      <c r="E40" s="225"/>
    </row>
    <row r="41" spans="1:5" s="7" customFormat="1" ht="30" customHeight="1" x14ac:dyDescent="0.25">
      <c r="A41" s="158">
        <v>45494</v>
      </c>
      <c r="B41" s="221"/>
      <c r="C41" s="30" t="s">
        <v>663</v>
      </c>
      <c r="D41" s="222">
        <v>230</v>
      </c>
      <c r="E41" s="225"/>
    </row>
    <row r="42" spans="1:5" s="7" customFormat="1" ht="30" customHeight="1" x14ac:dyDescent="0.25">
      <c r="A42" s="158">
        <v>45494</v>
      </c>
      <c r="B42" s="221"/>
      <c r="C42" s="30" t="s">
        <v>664</v>
      </c>
      <c r="D42" s="222">
        <v>460</v>
      </c>
      <c r="E42" s="225"/>
    </row>
    <row r="43" spans="1:5" s="7" customFormat="1" ht="30" customHeight="1" x14ac:dyDescent="0.25">
      <c r="A43" s="158">
        <v>45494</v>
      </c>
      <c r="B43" s="221"/>
      <c r="C43" s="30" t="s">
        <v>665</v>
      </c>
      <c r="D43" s="222">
        <v>460</v>
      </c>
      <c r="E43" s="225"/>
    </row>
    <row r="44" spans="1:5" s="7" customFormat="1" ht="30" customHeight="1" x14ac:dyDescent="0.25">
      <c r="A44" s="287">
        <v>45494</v>
      </c>
      <c r="B44" s="286"/>
      <c r="C44" s="288" t="s">
        <v>865</v>
      </c>
      <c r="D44" s="283">
        <v>890</v>
      </c>
      <c r="E44" s="225"/>
    </row>
    <row r="45" spans="1:5" s="7" customFormat="1" ht="30" customHeight="1" x14ac:dyDescent="0.25">
      <c r="A45" s="158">
        <v>45496</v>
      </c>
      <c r="B45" s="221"/>
      <c r="C45" s="57" t="s">
        <v>668</v>
      </c>
      <c r="D45" s="222">
        <v>250</v>
      </c>
      <c r="E45" s="225"/>
    </row>
    <row r="46" spans="1:5" s="7" customFormat="1" ht="30" customHeight="1" x14ac:dyDescent="0.25">
      <c r="A46" s="158">
        <v>45509</v>
      </c>
      <c r="B46" s="221"/>
      <c r="C46" s="30" t="s">
        <v>565</v>
      </c>
      <c r="D46" s="222">
        <v>250</v>
      </c>
    </row>
    <row r="47" spans="1:5" s="7" customFormat="1" ht="30" customHeight="1" x14ac:dyDescent="0.25">
      <c r="A47" s="158">
        <v>45513</v>
      </c>
      <c r="B47" s="221"/>
      <c r="C47" s="57" t="s">
        <v>669</v>
      </c>
      <c r="D47" s="222">
        <v>250</v>
      </c>
    </row>
    <row r="48" spans="1:5" s="7" customFormat="1" ht="30" customHeight="1" x14ac:dyDescent="0.25">
      <c r="A48" s="158">
        <v>45535</v>
      </c>
      <c r="B48" s="210"/>
      <c r="C48" s="148" t="s">
        <v>653</v>
      </c>
      <c r="D48" s="28">
        <v>50</v>
      </c>
    </row>
    <row r="49" spans="1:6" s="7" customFormat="1" ht="30" customHeight="1" x14ac:dyDescent="0.25">
      <c r="A49" s="158">
        <v>46589</v>
      </c>
      <c r="B49" s="221"/>
      <c r="C49" s="30" t="s">
        <v>661</v>
      </c>
      <c r="D49" s="222">
        <v>200</v>
      </c>
    </row>
    <row r="50" spans="1:6" s="7" customFormat="1" ht="30" customHeight="1" x14ac:dyDescent="0.25">
      <c r="A50" s="190" t="s">
        <v>62</v>
      </c>
      <c r="B50" s="210"/>
      <c r="C50" s="148" t="s">
        <v>555</v>
      </c>
      <c r="D50" s="28">
        <v>70</v>
      </c>
    </row>
    <row r="51" spans="1:6" s="7" customFormat="1" ht="30" customHeight="1" x14ac:dyDescent="0.25">
      <c r="A51" s="287" t="s">
        <v>62</v>
      </c>
      <c r="B51" s="286"/>
      <c r="C51" s="288" t="s">
        <v>674</v>
      </c>
      <c r="D51" s="283">
        <v>258</v>
      </c>
    </row>
    <row r="52" spans="1:6" s="7" customFormat="1" ht="30" customHeight="1" x14ac:dyDescent="0.25">
      <c r="A52" s="204"/>
      <c r="B52" s="205"/>
      <c r="C52" s="263" t="s">
        <v>3</v>
      </c>
      <c r="D52" s="265">
        <f>SUM(D33:D51)</f>
        <v>5198</v>
      </c>
    </row>
    <row r="53" spans="1:6" s="7" customFormat="1" ht="30" customHeight="1" x14ac:dyDescent="0.25">
      <c r="A53" s="216"/>
      <c r="B53" s="205"/>
      <c r="C53" s="217"/>
      <c r="D53" s="218"/>
    </row>
    <row r="54" spans="1:6" s="7" customFormat="1" ht="30" customHeight="1" x14ac:dyDescent="0.25">
      <c r="A54" s="227"/>
      <c r="B54" s="228"/>
      <c r="C54" s="185"/>
      <c r="D54" s="229"/>
    </row>
    <row r="55" spans="1:6" s="7" customFormat="1" ht="30" customHeight="1" x14ac:dyDescent="0.25">
      <c r="A55" s="263" t="s">
        <v>13</v>
      </c>
      <c r="B55" s="263" t="s">
        <v>133</v>
      </c>
      <c r="C55" s="263" t="s">
        <v>59</v>
      </c>
      <c r="D55" s="263" t="s">
        <v>12</v>
      </c>
      <c r="F55" s="264">
        <f>SUM(D56:D69)</f>
        <v>700.18999999999994</v>
      </c>
    </row>
    <row r="56" spans="1:6" s="7" customFormat="1" ht="30" customHeight="1" x14ac:dyDescent="0.25">
      <c r="A56" s="285">
        <v>45406</v>
      </c>
      <c r="B56" s="286"/>
      <c r="C56" s="57" t="s">
        <v>458</v>
      </c>
      <c r="D56" s="220">
        <v>73.099999999999994</v>
      </c>
      <c r="E56" s="210"/>
      <c r="F56" s="230"/>
    </row>
    <row r="57" spans="1:6" s="7" customFormat="1" ht="30" customHeight="1" x14ac:dyDescent="0.25">
      <c r="A57" s="285">
        <v>45406</v>
      </c>
      <c r="B57" s="286"/>
      <c r="C57" s="57" t="s">
        <v>445</v>
      </c>
      <c r="D57" s="220">
        <v>34.94</v>
      </c>
      <c r="E57" s="210"/>
      <c r="F57" s="230"/>
    </row>
    <row r="58" spans="1:6" s="7" customFormat="1" ht="30" customHeight="1" x14ac:dyDescent="0.25">
      <c r="A58" s="285">
        <v>45407</v>
      </c>
      <c r="B58" s="286"/>
      <c r="C58" s="57" t="s">
        <v>629</v>
      </c>
      <c r="D58" s="220">
        <v>97</v>
      </c>
      <c r="E58" s="210"/>
      <c r="F58" s="230"/>
    </row>
    <row r="59" spans="1:6" s="7" customFormat="1" ht="30" customHeight="1" x14ac:dyDescent="0.25">
      <c r="A59" s="285">
        <v>45407</v>
      </c>
      <c r="B59" s="286"/>
      <c r="C59" s="57" t="s">
        <v>517</v>
      </c>
      <c r="D59" s="220">
        <v>75</v>
      </c>
      <c r="E59" s="210"/>
      <c r="F59" s="230"/>
    </row>
    <row r="60" spans="1:6" s="7" customFormat="1" ht="30" customHeight="1" x14ac:dyDescent="0.25">
      <c r="A60" s="289">
        <v>45407</v>
      </c>
      <c r="B60" s="293"/>
      <c r="C60" s="294" t="s">
        <v>556</v>
      </c>
      <c r="D60" s="295">
        <v>120</v>
      </c>
      <c r="E60" s="210"/>
      <c r="F60" s="230"/>
    </row>
    <row r="61" spans="1:6" s="7" customFormat="1" ht="30" customHeight="1" x14ac:dyDescent="0.25">
      <c r="A61" s="285">
        <v>45414</v>
      </c>
      <c r="B61" s="286"/>
      <c r="C61" s="57" t="s">
        <v>449</v>
      </c>
      <c r="D61" s="220">
        <v>6.75</v>
      </c>
      <c r="E61" s="210"/>
      <c r="F61" s="230"/>
    </row>
    <row r="62" spans="1:6" s="7" customFormat="1" ht="30" customHeight="1" x14ac:dyDescent="0.25">
      <c r="A62" s="154">
        <v>45419</v>
      </c>
      <c r="B62" s="213"/>
      <c r="C62" s="57" t="s">
        <v>452</v>
      </c>
      <c r="D62" s="220">
        <v>40.5</v>
      </c>
      <c r="E62" s="210"/>
    </row>
    <row r="63" spans="1:6" s="7" customFormat="1" ht="30" customHeight="1" x14ac:dyDescent="0.25">
      <c r="A63" s="154">
        <v>45421</v>
      </c>
      <c r="B63" s="213"/>
      <c r="C63" s="231" t="s">
        <v>446</v>
      </c>
      <c r="D63" s="220">
        <v>38.369999999999997</v>
      </c>
      <c r="E63" s="210"/>
    </row>
    <row r="64" spans="1:6" s="7" customFormat="1" ht="30" customHeight="1" x14ac:dyDescent="0.25">
      <c r="A64" s="154">
        <v>45448</v>
      </c>
      <c r="B64" s="213"/>
      <c r="C64" s="231" t="s">
        <v>450</v>
      </c>
      <c r="D64" s="220">
        <v>42.8</v>
      </c>
      <c r="E64" s="210"/>
    </row>
    <row r="65" spans="1:6" s="7" customFormat="1" ht="30" customHeight="1" x14ac:dyDescent="0.25">
      <c r="A65" s="154">
        <v>45453</v>
      </c>
      <c r="B65" s="213"/>
      <c r="C65" s="231" t="s">
        <v>447</v>
      </c>
      <c r="D65" s="220">
        <v>29.52</v>
      </c>
      <c r="E65" s="210"/>
    </row>
    <row r="66" spans="1:6" s="7" customFormat="1" ht="30" customHeight="1" x14ac:dyDescent="0.25">
      <c r="A66" s="154">
        <v>45481</v>
      </c>
      <c r="B66" s="213"/>
      <c r="C66" s="57" t="s">
        <v>451</v>
      </c>
      <c r="D66" s="220">
        <v>40.5</v>
      </c>
      <c r="E66" s="210"/>
    </row>
    <row r="67" spans="1:6" s="7" customFormat="1" ht="30" customHeight="1" x14ac:dyDescent="0.25">
      <c r="A67" s="154">
        <v>45481</v>
      </c>
      <c r="B67" s="213"/>
      <c r="C67" s="57" t="s">
        <v>448</v>
      </c>
      <c r="D67" s="220">
        <v>29.34</v>
      </c>
      <c r="E67" s="210"/>
    </row>
    <row r="68" spans="1:6" s="7" customFormat="1" ht="30" customHeight="1" x14ac:dyDescent="0.25">
      <c r="A68" s="204">
        <v>45509</v>
      </c>
      <c r="B68" s="205"/>
      <c r="C68" s="232" t="s">
        <v>469</v>
      </c>
      <c r="D68" s="220">
        <v>42.8</v>
      </c>
      <c r="E68" s="210"/>
    </row>
    <row r="69" spans="1:6" s="7" customFormat="1" ht="30" customHeight="1" x14ac:dyDescent="0.25">
      <c r="A69" s="204">
        <v>45517</v>
      </c>
      <c r="B69" s="205"/>
      <c r="C69" s="232" t="s">
        <v>468</v>
      </c>
      <c r="D69" s="220">
        <v>29.57</v>
      </c>
      <c r="E69" s="210"/>
    </row>
    <row r="70" spans="1:6" s="7" customFormat="1" ht="30" customHeight="1" x14ac:dyDescent="0.25">
      <c r="A70" s="233"/>
      <c r="B70" s="205"/>
      <c r="C70" s="263" t="s">
        <v>3</v>
      </c>
      <c r="D70" s="266">
        <f>SUM(D56:D69)</f>
        <v>700.18999999999994</v>
      </c>
    </row>
    <row r="71" spans="1:6" s="7" customFormat="1" ht="30" customHeight="1" x14ac:dyDescent="0.25">
      <c r="A71" s="234"/>
      <c r="B71" s="205"/>
      <c r="C71" s="217"/>
      <c r="D71" s="235"/>
    </row>
    <row r="72" spans="1:6" s="7" customFormat="1" ht="30" customHeight="1" x14ac:dyDescent="0.25">
      <c r="A72" s="227"/>
      <c r="B72" s="205"/>
      <c r="C72" s="185"/>
      <c r="D72" s="236"/>
    </row>
    <row r="73" spans="1:6" s="7" customFormat="1" ht="30" customHeight="1" x14ac:dyDescent="0.25">
      <c r="A73" s="263" t="s">
        <v>13</v>
      </c>
      <c r="B73" s="267" t="s">
        <v>443</v>
      </c>
      <c r="C73" s="263" t="s">
        <v>59</v>
      </c>
      <c r="D73" s="263" t="s">
        <v>12</v>
      </c>
      <c r="F73" s="264">
        <f>SUM(D74:D101)</f>
        <v>6796.55</v>
      </c>
    </row>
    <row r="74" spans="1:6" s="7" customFormat="1" ht="30" customHeight="1" x14ac:dyDescent="0.25">
      <c r="A74" s="154">
        <v>45376</v>
      </c>
      <c r="B74" s="213"/>
      <c r="C74" s="57" t="s">
        <v>461</v>
      </c>
      <c r="D74" s="220">
        <v>0.9</v>
      </c>
      <c r="E74" s="238"/>
    </row>
    <row r="75" spans="1:6" s="7" customFormat="1" ht="30" customHeight="1" x14ac:dyDescent="0.25">
      <c r="A75" s="289">
        <v>45377</v>
      </c>
      <c r="B75" s="213"/>
      <c r="C75" s="288" t="s">
        <v>671</v>
      </c>
      <c r="D75" s="291">
        <v>300</v>
      </c>
      <c r="E75" s="237"/>
    </row>
    <row r="76" spans="1:6" s="7" customFormat="1" ht="30" customHeight="1" x14ac:dyDescent="0.25">
      <c r="A76" s="289">
        <v>45380</v>
      </c>
      <c r="B76" s="213"/>
      <c r="C76" s="288" t="s">
        <v>655</v>
      </c>
      <c r="D76" s="290">
        <v>500</v>
      </c>
      <c r="E76" s="237"/>
    </row>
    <row r="77" spans="1:6" s="7" customFormat="1" ht="30" customHeight="1" x14ac:dyDescent="0.25">
      <c r="A77" s="289">
        <v>45385</v>
      </c>
      <c r="B77" s="213"/>
      <c r="C77" s="288" t="s">
        <v>654</v>
      </c>
      <c r="D77" s="290">
        <v>30</v>
      </c>
      <c r="E77" s="237"/>
      <c r="F77" s="239"/>
    </row>
    <row r="78" spans="1:6" s="7" customFormat="1" ht="30" customHeight="1" x14ac:dyDescent="0.25">
      <c r="A78" s="289">
        <v>45385</v>
      </c>
      <c r="B78" s="213"/>
      <c r="C78" s="288" t="s">
        <v>656</v>
      </c>
      <c r="D78" s="290">
        <v>60</v>
      </c>
      <c r="E78" s="238"/>
      <c r="F78" s="239"/>
    </row>
    <row r="79" spans="1:6" s="7" customFormat="1" ht="30" customHeight="1" x14ac:dyDescent="0.25">
      <c r="A79" s="289">
        <v>45391</v>
      </c>
      <c r="B79" s="213"/>
      <c r="C79" s="288" t="s">
        <v>670</v>
      </c>
      <c r="D79" s="290">
        <v>500</v>
      </c>
      <c r="E79" s="238"/>
      <c r="F79" s="239"/>
    </row>
    <row r="80" spans="1:6" s="7" customFormat="1" ht="30" customHeight="1" x14ac:dyDescent="0.25">
      <c r="A80" s="289">
        <v>45405</v>
      </c>
      <c r="B80" s="213"/>
      <c r="C80" s="288" t="s">
        <v>657</v>
      </c>
      <c r="D80" s="290">
        <v>530</v>
      </c>
      <c r="E80" s="238"/>
      <c r="F80" s="239"/>
    </row>
    <row r="81" spans="1:6" s="7" customFormat="1" ht="30" customHeight="1" x14ac:dyDescent="0.25">
      <c r="A81" s="289">
        <v>45408</v>
      </c>
      <c r="B81" s="213"/>
      <c r="C81" s="288" t="s">
        <v>698</v>
      </c>
      <c r="D81" s="291">
        <v>400</v>
      </c>
      <c r="E81" s="238"/>
      <c r="F81" s="239"/>
    </row>
    <row r="82" spans="1:6" s="7" customFormat="1" ht="30" customHeight="1" x14ac:dyDescent="0.25">
      <c r="A82" s="289">
        <v>45411</v>
      </c>
      <c r="B82" s="213"/>
      <c r="C82" s="288" t="s">
        <v>658</v>
      </c>
      <c r="D82" s="290">
        <v>280</v>
      </c>
      <c r="E82" s="238"/>
      <c r="F82" s="239"/>
    </row>
    <row r="83" spans="1:6" s="7" customFormat="1" ht="30" customHeight="1" x14ac:dyDescent="0.25">
      <c r="A83" s="289">
        <v>45414</v>
      </c>
      <c r="B83" s="213"/>
      <c r="C83" s="288" t="s">
        <v>659</v>
      </c>
      <c r="D83" s="290">
        <v>300</v>
      </c>
      <c r="E83" s="238"/>
      <c r="F83" s="239"/>
    </row>
    <row r="84" spans="1:6" s="7" customFormat="1" ht="30" customHeight="1" x14ac:dyDescent="0.25">
      <c r="A84" s="289">
        <v>45420</v>
      </c>
      <c r="B84" s="213"/>
      <c r="C84" s="288" t="s">
        <v>671</v>
      </c>
      <c r="D84" s="291">
        <v>240</v>
      </c>
      <c r="E84" s="238"/>
      <c r="F84" s="239"/>
    </row>
    <row r="85" spans="1:6" s="7" customFormat="1" ht="30" customHeight="1" x14ac:dyDescent="0.25">
      <c r="A85" s="154">
        <v>45425</v>
      </c>
      <c r="B85" s="213"/>
      <c r="C85" s="57" t="s">
        <v>497</v>
      </c>
      <c r="D85" s="220">
        <v>9.1999999999999993</v>
      </c>
      <c r="E85" s="238"/>
      <c r="F85" s="239"/>
    </row>
    <row r="86" spans="1:6" s="7" customFormat="1" ht="30" customHeight="1" x14ac:dyDescent="0.25">
      <c r="A86" s="154">
        <v>45429</v>
      </c>
      <c r="B86" s="213"/>
      <c r="C86" s="57" t="s">
        <v>444</v>
      </c>
      <c r="D86" s="220">
        <v>4.8</v>
      </c>
      <c r="E86" s="238"/>
      <c r="F86" s="239"/>
    </row>
    <row r="87" spans="1:6" s="7" customFormat="1" ht="30" customHeight="1" x14ac:dyDescent="0.25">
      <c r="A87" s="158">
        <v>45483</v>
      </c>
      <c r="B87" s="213"/>
      <c r="C87" s="30" t="s">
        <v>467</v>
      </c>
      <c r="D87" s="28">
        <v>250</v>
      </c>
      <c r="E87" s="238"/>
      <c r="F87" s="239"/>
    </row>
    <row r="88" spans="1:6" s="7" customFormat="1" ht="30" customHeight="1" x14ac:dyDescent="0.25">
      <c r="A88" s="289">
        <v>45499</v>
      </c>
      <c r="B88" s="213"/>
      <c r="C88" s="288" t="s">
        <v>672</v>
      </c>
      <c r="D88" s="291">
        <v>500</v>
      </c>
      <c r="E88" s="238"/>
      <c r="F88" s="239"/>
    </row>
    <row r="89" spans="1:6" s="7" customFormat="1" ht="30" customHeight="1" x14ac:dyDescent="0.25">
      <c r="A89" s="158">
        <v>45516</v>
      </c>
      <c r="B89" s="213"/>
      <c r="C89" s="30" t="s">
        <v>603</v>
      </c>
      <c r="D89" s="28">
        <v>29.51</v>
      </c>
      <c r="E89" s="238"/>
      <c r="F89" s="239"/>
    </row>
    <row r="90" spans="1:6" s="7" customFormat="1" ht="30" customHeight="1" x14ac:dyDescent="0.25">
      <c r="A90" s="158">
        <v>45518</v>
      </c>
      <c r="B90" s="213"/>
      <c r="C90" s="30" t="s">
        <v>608</v>
      </c>
      <c r="D90" s="28">
        <v>9.15</v>
      </c>
      <c r="E90" s="238"/>
      <c r="F90" s="239"/>
    </row>
    <row r="91" spans="1:6" s="7" customFormat="1" ht="30" customHeight="1" x14ac:dyDescent="0.25">
      <c r="A91" s="158">
        <v>45518</v>
      </c>
      <c r="B91" s="213"/>
      <c r="C91" s="30" t="s">
        <v>609</v>
      </c>
      <c r="D91" s="28">
        <v>2.61</v>
      </c>
      <c r="E91" s="238"/>
      <c r="F91" s="239"/>
    </row>
    <row r="92" spans="1:6" s="7" customFormat="1" ht="30" customHeight="1" x14ac:dyDescent="0.25">
      <c r="A92" s="158">
        <v>45518</v>
      </c>
      <c r="B92" s="213"/>
      <c r="C92" s="30" t="s">
        <v>610</v>
      </c>
      <c r="D92" s="28">
        <v>27.93</v>
      </c>
      <c r="E92" s="238"/>
      <c r="F92" s="239"/>
    </row>
    <row r="93" spans="1:6" s="7" customFormat="1" ht="30" customHeight="1" x14ac:dyDescent="0.25">
      <c r="A93" s="158">
        <v>45518</v>
      </c>
      <c r="B93" s="213"/>
      <c r="C93" s="30" t="s">
        <v>611</v>
      </c>
      <c r="D93" s="28">
        <v>1.1299999999999999</v>
      </c>
      <c r="E93" s="238"/>
      <c r="F93" s="239"/>
    </row>
    <row r="94" spans="1:6" s="7" customFormat="1" ht="30" customHeight="1" x14ac:dyDescent="0.25">
      <c r="A94" s="158">
        <v>45518</v>
      </c>
      <c r="B94" s="213"/>
      <c r="C94" s="30" t="s">
        <v>612</v>
      </c>
      <c r="D94" s="28">
        <v>0.72</v>
      </c>
      <c r="E94" s="238"/>
      <c r="F94" s="239"/>
    </row>
    <row r="95" spans="1:6" s="7" customFormat="1" ht="30" customHeight="1" x14ac:dyDescent="0.25">
      <c r="A95" s="158">
        <v>45518</v>
      </c>
      <c r="B95" s="213"/>
      <c r="C95" s="30" t="s">
        <v>613</v>
      </c>
      <c r="D95" s="28">
        <v>5.6</v>
      </c>
      <c r="E95" s="238"/>
      <c r="F95" s="239"/>
    </row>
    <row r="96" spans="1:6" s="7" customFormat="1" ht="30" customHeight="1" x14ac:dyDescent="0.25">
      <c r="A96" s="289">
        <v>45525</v>
      </c>
      <c r="B96" s="213"/>
      <c r="C96" s="288" t="s">
        <v>672</v>
      </c>
      <c r="D96" s="291">
        <v>715</v>
      </c>
      <c r="E96" s="238"/>
      <c r="F96" s="239"/>
    </row>
    <row r="97" spans="1:6" s="7" customFormat="1" ht="30" customHeight="1" x14ac:dyDescent="0.25">
      <c r="A97" s="289">
        <v>45529</v>
      </c>
      <c r="B97" s="213"/>
      <c r="C97" s="288" t="s">
        <v>673</v>
      </c>
      <c r="D97" s="291">
        <v>200</v>
      </c>
      <c r="E97" s="238"/>
      <c r="F97" s="239"/>
    </row>
    <row r="98" spans="1:6" s="7" customFormat="1" ht="30" customHeight="1" x14ac:dyDescent="0.25">
      <c r="A98" s="289">
        <v>45535</v>
      </c>
      <c r="B98" s="213"/>
      <c r="C98" s="288" t="s">
        <v>673</v>
      </c>
      <c r="D98" s="291">
        <v>250</v>
      </c>
      <c r="E98" s="238"/>
      <c r="F98" s="239"/>
    </row>
    <row r="99" spans="1:6" s="7" customFormat="1" ht="30" customHeight="1" x14ac:dyDescent="0.25">
      <c r="A99" s="289" t="s">
        <v>705</v>
      </c>
      <c r="B99" s="213"/>
      <c r="C99" s="288" t="s">
        <v>702</v>
      </c>
      <c r="D99" s="291">
        <v>300</v>
      </c>
      <c r="E99" s="238"/>
      <c r="F99" s="239"/>
    </row>
    <row r="100" spans="1:6" s="7" customFormat="1" ht="30" customHeight="1" x14ac:dyDescent="0.25">
      <c r="A100" s="289" t="s">
        <v>705</v>
      </c>
      <c r="B100" s="213"/>
      <c r="C100" s="288" t="s">
        <v>703</v>
      </c>
      <c r="D100" s="291">
        <v>750</v>
      </c>
      <c r="E100" s="238"/>
      <c r="F100" s="239"/>
    </row>
    <row r="101" spans="1:6" s="7" customFormat="1" ht="30" customHeight="1" x14ac:dyDescent="0.25">
      <c r="A101" s="289" t="s">
        <v>705</v>
      </c>
      <c r="B101" s="213"/>
      <c r="C101" s="288" t="s">
        <v>704</v>
      </c>
      <c r="D101" s="291">
        <v>600</v>
      </c>
      <c r="E101" s="238"/>
      <c r="F101" s="239"/>
    </row>
    <row r="102" spans="1:6" s="7" customFormat="1" ht="30" customHeight="1" x14ac:dyDescent="0.25">
      <c r="A102" s="204"/>
      <c r="B102" s="213"/>
      <c r="C102" s="263" t="s">
        <v>3</v>
      </c>
      <c r="D102" s="265">
        <f>SUM(D74:D101)</f>
        <v>6796.55</v>
      </c>
    </row>
    <row r="103" spans="1:6" s="7" customFormat="1" ht="30" customHeight="1" x14ac:dyDescent="0.25">
      <c r="A103" s="216"/>
      <c r="B103" s="205"/>
      <c r="C103" s="217"/>
      <c r="D103" s="218"/>
    </row>
    <row r="104" spans="1:6" s="7" customFormat="1" ht="30" customHeight="1" x14ac:dyDescent="0.25">
      <c r="A104" s="227"/>
      <c r="B104" s="205"/>
      <c r="C104" s="185"/>
      <c r="D104" s="185"/>
    </row>
    <row r="105" spans="1:6" s="7" customFormat="1" ht="30" customHeight="1" x14ac:dyDescent="0.25">
      <c r="A105" s="263" t="s">
        <v>13</v>
      </c>
      <c r="B105" s="263" t="s">
        <v>15</v>
      </c>
      <c r="C105" s="263" t="s">
        <v>59</v>
      </c>
      <c r="D105" s="263" t="s">
        <v>12</v>
      </c>
      <c r="F105" s="268">
        <f>SUM(D106:D111)</f>
        <v>30</v>
      </c>
    </row>
    <row r="106" spans="1:6" s="7" customFormat="1" ht="30" customHeight="1" x14ac:dyDescent="0.25">
      <c r="A106" s="240">
        <v>45470</v>
      </c>
      <c r="B106" s="213"/>
      <c r="C106" s="57" t="s">
        <v>462</v>
      </c>
      <c r="D106" s="56">
        <v>5</v>
      </c>
      <c r="E106" s="241"/>
    </row>
    <row r="107" spans="1:6" s="7" customFormat="1" ht="30" customHeight="1" x14ac:dyDescent="0.25">
      <c r="A107" s="240">
        <v>45474</v>
      </c>
      <c r="B107" s="213"/>
      <c r="C107" s="57" t="s">
        <v>462</v>
      </c>
      <c r="D107" s="56">
        <v>5</v>
      </c>
      <c r="E107" s="241"/>
    </row>
    <row r="108" spans="1:6" s="7" customFormat="1" ht="30" customHeight="1" x14ac:dyDescent="0.25">
      <c r="A108" s="240">
        <v>45481</v>
      </c>
      <c r="B108" s="213"/>
      <c r="C108" s="57" t="s">
        <v>462</v>
      </c>
      <c r="D108" s="56">
        <v>5</v>
      </c>
      <c r="E108" s="241"/>
    </row>
    <row r="109" spans="1:6" s="7" customFormat="1" ht="30" customHeight="1" x14ac:dyDescent="0.25">
      <c r="A109" s="240">
        <v>45488</v>
      </c>
      <c r="B109" s="213"/>
      <c r="C109" s="57" t="s">
        <v>462</v>
      </c>
      <c r="D109" s="56">
        <v>5</v>
      </c>
      <c r="E109" s="241"/>
    </row>
    <row r="110" spans="1:6" s="7" customFormat="1" ht="30" customHeight="1" x14ac:dyDescent="0.25">
      <c r="A110" s="240">
        <v>45495</v>
      </c>
      <c r="B110" s="213"/>
      <c r="C110" s="57" t="s">
        <v>462</v>
      </c>
      <c r="D110" s="56">
        <v>5</v>
      </c>
      <c r="E110" s="241"/>
    </row>
    <row r="111" spans="1:6" s="7" customFormat="1" ht="30" customHeight="1" x14ac:dyDescent="0.25">
      <c r="A111" s="240">
        <v>45502</v>
      </c>
      <c r="B111" s="213"/>
      <c r="C111" s="57" t="s">
        <v>462</v>
      </c>
      <c r="D111" s="56">
        <v>5</v>
      </c>
      <c r="E111" s="241"/>
    </row>
    <row r="112" spans="1:6" s="7" customFormat="1" ht="30" customHeight="1" x14ac:dyDescent="0.25">
      <c r="A112" s="242"/>
      <c r="B112" s="205"/>
      <c r="C112" s="269" t="s">
        <v>3</v>
      </c>
      <c r="D112" s="265">
        <f>SUM(D106:D111)</f>
        <v>30</v>
      </c>
    </row>
    <row r="113" spans="1:6" s="7" customFormat="1" ht="30" customHeight="1" x14ac:dyDescent="0.25">
      <c r="A113" s="185"/>
      <c r="B113" s="205"/>
      <c r="C113" s="12"/>
      <c r="D113" s="243"/>
    </row>
    <row r="114" spans="1:6" s="7" customFormat="1" ht="30" customHeight="1" x14ac:dyDescent="0.25">
      <c r="A114" s="185"/>
      <c r="B114" s="205"/>
      <c r="C114" s="12"/>
      <c r="D114" s="243"/>
    </row>
    <row r="115" spans="1:6" s="7" customFormat="1" ht="30" customHeight="1" x14ac:dyDescent="0.25">
      <c r="A115" s="263" t="s">
        <v>13</v>
      </c>
      <c r="B115" s="263" t="s">
        <v>14</v>
      </c>
      <c r="C115" s="263" t="s">
        <v>59</v>
      </c>
      <c r="D115" s="263" t="s">
        <v>12</v>
      </c>
      <c r="F115" s="268">
        <f>SUM(D116:D122)</f>
        <v>207</v>
      </c>
    </row>
    <row r="116" spans="1:6" s="7" customFormat="1" ht="30" customHeight="1" x14ac:dyDescent="0.25">
      <c r="A116" s="158">
        <v>45408</v>
      </c>
      <c r="B116" s="209"/>
      <c r="C116" s="30" t="s">
        <v>675</v>
      </c>
      <c r="D116" s="222">
        <v>7.5</v>
      </c>
      <c r="F116" s="244"/>
    </row>
    <row r="117" spans="1:6" s="7" customFormat="1" ht="30" customHeight="1" x14ac:dyDescent="0.25">
      <c r="A117" s="158">
        <v>45411</v>
      </c>
      <c r="B117" s="210"/>
      <c r="C117" s="30" t="s">
        <v>676</v>
      </c>
      <c r="D117" s="222">
        <v>3</v>
      </c>
    </row>
    <row r="118" spans="1:6" s="7" customFormat="1" ht="30" customHeight="1" x14ac:dyDescent="0.25">
      <c r="A118" s="223">
        <v>45411</v>
      </c>
      <c r="B118" s="210"/>
      <c r="C118" s="30" t="s">
        <v>552</v>
      </c>
      <c r="D118" s="222">
        <v>90</v>
      </c>
    </row>
    <row r="119" spans="1:6" s="7" customFormat="1" ht="30" customHeight="1" x14ac:dyDescent="0.25">
      <c r="A119" s="158">
        <v>45413</v>
      </c>
      <c r="B119" s="210"/>
      <c r="C119" s="30" t="s">
        <v>492</v>
      </c>
      <c r="D119" s="222">
        <v>10</v>
      </c>
    </row>
    <row r="120" spans="1:6" s="7" customFormat="1" ht="30" customHeight="1" x14ac:dyDescent="0.25">
      <c r="A120" s="223">
        <v>45463</v>
      </c>
      <c r="B120" s="210"/>
      <c r="C120" s="30" t="s">
        <v>549</v>
      </c>
      <c r="D120" s="222">
        <v>1.5</v>
      </c>
    </row>
    <row r="121" spans="1:6" s="7" customFormat="1" ht="30" customHeight="1" x14ac:dyDescent="0.25">
      <c r="A121" s="223">
        <v>45491</v>
      </c>
      <c r="B121" s="210"/>
      <c r="C121" s="30" t="s">
        <v>551</v>
      </c>
      <c r="D121" s="222">
        <v>5</v>
      </c>
    </row>
    <row r="122" spans="1:6" s="7" customFormat="1" ht="30" customHeight="1" x14ac:dyDescent="0.25">
      <c r="A122" s="158">
        <v>45523</v>
      </c>
      <c r="B122" s="210"/>
      <c r="C122" s="30" t="s">
        <v>616</v>
      </c>
      <c r="D122" s="28">
        <v>90</v>
      </c>
    </row>
    <row r="123" spans="1:6" s="7" customFormat="1" ht="30" customHeight="1" x14ac:dyDescent="0.25">
      <c r="A123" s="204"/>
      <c r="B123" s="205"/>
      <c r="C123" s="263" t="s">
        <v>3</v>
      </c>
      <c r="D123" s="266">
        <f>SUM(D116:D122)</f>
        <v>207</v>
      </c>
    </row>
    <row r="124" spans="1:6" s="7" customFormat="1" ht="30" customHeight="1" x14ac:dyDescent="0.25">
      <c r="A124" s="185"/>
      <c r="B124" s="227"/>
      <c r="C124" s="185"/>
      <c r="D124" s="245"/>
    </row>
    <row r="125" spans="1:6" s="7" customFormat="1" ht="30" customHeight="1" x14ac:dyDescent="0.25">
      <c r="A125" s="185"/>
      <c r="B125" s="227"/>
      <c r="C125" s="185"/>
      <c r="D125" s="245"/>
    </row>
    <row r="126" spans="1:6" s="7" customFormat="1" ht="30" customHeight="1" x14ac:dyDescent="0.25">
      <c r="A126" s="263" t="s">
        <v>13</v>
      </c>
      <c r="B126" s="270" t="s">
        <v>16</v>
      </c>
      <c r="C126" s="263" t="s">
        <v>59</v>
      </c>
      <c r="D126" s="263" t="s">
        <v>12</v>
      </c>
      <c r="F126" s="264">
        <f>SUM(D127:D131)</f>
        <v>750</v>
      </c>
    </row>
    <row r="127" spans="1:6" s="7" customFormat="1" ht="30" customHeight="1" x14ac:dyDescent="0.25">
      <c r="A127" s="154">
        <v>45390</v>
      </c>
      <c r="B127" s="209"/>
      <c r="C127" s="57" t="s">
        <v>678</v>
      </c>
      <c r="D127" s="220">
        <v>150</v>
      </c>
      <c r="F127" s="230"/>
    </row>
    <row r="128" spans="1:6" s="7" customFormat="1" ht="30" customHeight="1" x14ac:dyDescent="0.25">
      <c r="A128" s="154">
        <v>45423</v>
      </c>
      <c r="B128" s="210"/>
      <c r="C128" s="57" t="s">
        <v>463</v>
      </c>
      <c r="D128" s="220">
        <v>150</v>
      </c>
      <c r="F128" s="230"/>
    </row>
    <row r="129" spans="1:8" s="7" customFormat="1" ht="30" customHeight="1" x14ac:dyDescent="0.25">
      <c r="A129" s="154">
        <v>45455</v>
      </c>
      <c r="B129" s="210"/>
      <c r="C129" s="57" t="s">
        <v>464</v>
      </c>
      <c r="D129" s="220">
        <v>150</v>
      </c>
      <c r="F129" s="230"/>
    </row>
    <row r="130" spans="1:8" s="7" customFormat="1" ht="30" customHeight="1" x14ac:dyDescent="0.25">
      <c r="A130" s="154">
        <v>45483</v>
      </c>
      <c r="B130" s="210"/>
      <c r="C130" s="57" t="s">
        <v>465</v>
      </c>
      <c r="D130" s="220">
        <v>150</v>
      </c>
      <c r="F130" s="230"/>
    </row>
    <row r="131" spans="1:8" s="7" customFormat="1" ht="30" customHeight="1" x14ac:dyDescent="0.25">
      <c r="A131" s="154">
        <v>45506</v>
      </c>
      <c r="B131" s="210"/>
      <c r="C131" s="57" t="s">
        <v>466</v>
      </c>
      <c r="D131" s="220">
        <v>150</v>
      </c>
      <c r="F131" s="230"/>
    </row>
    <row r="132" spans="1:8" s="7" customFormat="1" ht="30" customHeight="1" x14ac:dyDescent="0.25">
      <c r="A132" s="204"/>
      <c r="B132" s="210"/>
      <c r="C132" s="271" t="s">
        <v>3</v>
      </c>
      <c r="D132" s="266">
        <f>SUM(D127:D131)</f>
        <v>750</v>
      </c>
      <c r="E132" s="246"/>
    </row>
    <row r="133" spans="1:8" s="7" customFormat="1" ht="30" customHeight="1" x14ac:dyDescent="0.25">
      <c r="A133" s="247"/>
      <c r="B133" s="205"/>
      <c r="C133" s="185"/>
      <c r="D133" s="245"/>
      <c r="E133" s="246"/>
    </row>
    <row r="134" spans="1:8" s="7" customFormat="1" ht="30" customHeight="1" x14ac:dyDescent="0.25">
      <c r="A134" s="185"/>
      <c r="B134" s="227"/>
      <c r="C134" s="185"/>
      <c r="D134" s="236"/>
    </row>
    <row r="135" spans="1:8" s="7" customFormat="1" ht="30" customHeight="1" x14ac:dyDescent="0.25">
      <c r="A135" s="263" t="s">
        <v>13</v>
      </c>
      <c r="B135" s="292" t="s">
        <v>420</v>
      </c>
      <c r="C135" s="263" t="s">
        <v>59</v>
      </c>
      <c r="D135" s="263" t="s">
        <v>12</v>
      </c>
      <c r="E135" s="210"/>
      <c r="F135" s="264">
        <f>SUM(D136:D143)</f>
        <v>1020</v>
      </c>
    </row>
    <row r="136" spans="1:8" s="7" customFormat="1" ht="30" customHeight="1" x14ac:dyDescent="0.25">
      <c r="A136" s="248">
        <v>45392</v>
      </c>
      <c r="B136" s="209"/>
      <c r="C136" s="159" t="s">
        <v>456</v>
      </c>
      <c r="D136" s="202">
        <v>40</v>
      </c>
      <c r="E136" s="210"/>
      <c r="F136" s="230"/>
    </row>
    <row r="137" spans="1:8" s="7" customFormat="1" ht="30" customHeight="1" x14ac:dyDescent="0.25">
      <c r="A137" s="248">
        <v>45421</v>
      </c>
      <c r="B137" s="210"/>
      <c r="C137" s="159" t="s">
        <v>421</v>
      </c>
      <c r="D137" s="202">
        <v>20</v>
      </c>
      <c r="E137" s="210"/>
      <c r="F137" s="230"/>
    </row>
    <row r="138" spans="1:8" s="7" customFormat="1" ht="30" customHeight="1" x14ac:dyDescent="0.25">
      <c r="A138" s="248">
        <v>45428</v>
      </c>
      <c r="B138" s="210"/>
      <c r="C138" s="159" t="s">
        <v>421</v>
      </c>
      <c r="D138" s="202">
        <v>20</v>
      </c>
      <c r="E138" s="210"/>
      <c r="F138" s="230"/>
    </row>
    <row r="139" spans="1:8" s="7" customFormat="1" ht="30" customHeight="1" x14ac:dyDescent="0.25">
      <c r="A139" s="248">
        <v>45428</v>
      </c>
      <c r="B139" s="210"/>
      <c r="C139" s="159" t="s">
        <v>427</v>
      </c>
      <c r="D139" s="202">
        <v>640</v>
      </c>
      <c r="E139" s="210"/>
      <c r="F139" s="230"/>
    </row>
    <row r="140" spans="1:8" s="7" customFormat="1" ht="30" customHeight="1" x14ac:dyDescent="0.25">
      <c r="A140" s="248">
        <v>45491</v>
      </c>
      <c r="B140" s="210"/>
      <c r="C140" s="159" t="s">
        <v>493</v>
      </c>
      <c r="D140" s="202">
        <v>240</v>
      </c>
      <c r="E140" s="210"/>
      <c r="F140" s="249"/>
      <c r="G140" s="250"/>
    </row>
    <row r="141" spans="1:8" s="7" customFormat="1" ht="30" customHeight="1" x14ac:dyDescent="0.25">
      <c r="A141" s="248">
        <v>45497</v>
      </c>
      <c r="B141" s="209"/>
      <c r="C141" s="159" t="s">
        <v>424</v>
      </c>
      <c r="D141" s="202">
        <v>40</v>
      </c>
      <c r="E141" s="210"/>
      <c r="F141" s="249"/>
    </row>
    <row r="142" spans="1:8" s="7" customFormat="1" ht="30" customHeight="1" x14ac:dyDescent="0.25">
      <c r="A142" s="248">
        <v>45498</v>
      </c>
      <c r="B142" s="210"/>
      <c r="C142" s="159" t="s">
        <v>424</v>
      </c>
      <c r="D142" s="202">
        <v>4</v>
      </c>
      <c r="E142" s="210"/>
      <c r="F142" s="230"/>
    </row>
    <row r="143" spans="1:8" s="7" customFormat="1" ht="30" customHeight="1" x14ac:dyDescent="0.25">
      <c r="A143" s="248">
        <v>45498</v>
      </c>
      <c r="B143" s="210"/>
      <c r="C143" s="159" t="s">
        <v>425</v>
      </c>
      <c r="D143" s="202">
        <v>16</v>
      </c>
      <c r="E143" s="210"/>
      <c r="F143" s="230"/>
    </row>
    <row r="144" spans="1:8" s="7" customFormat="1" ht="30" customHeight="1" x14ac:dyDescent="0.25">
      <c r="A144" s="226"/>
      <c r="B144" s="210"/>
      <c r="C144" s="271" t="s">
        <v>3</v>
      </c>
      <c r="D144" s="269">
        <f>SUM(D136:D143)</f>
        <v>1020</v>
      </c>
      <c r="E144" s="239"/>
      <c r="G144" s="251"/>
      <c r="H144" s="252"/>
    </row>
    <row r="145" spans="1:8" s="7" customFormat="1" ht="30" customHeight="1" x14ac:dyDescent="0.25">
      <c r="A145" s="247"/>
      <c r="B145" s="205"/>
      <c r="C145" s="185"/>
      <c r="D145" s="13"/>
      <c r="E145" s="239"/>
      <c r="G145" s="251"/>
      <c r="H145" s="252"/>
    </row>
    <row r="146" spans="1:8" s="7" customFormat="1" ht="30" customHeight="1" x14ac:dyDescent="0.25">
      <c r="A146" s="185"/>
      <c r="B146" s="205"/>
      <c r="C146" s="12"/>
      <c r="D146" s="13"/>
    </row>
    <row r="147" spans="1:8" s="7" customFormat="1" ht="30" customHeight="1" x14ac:dyDescent="0.25">
      <c r="A147" s="263" t="s">
        <v>13</v>
      </c>
      <c r="B147" s="263" t="s">
        <v>135</v>
      </c>
      <c r="C147" s="263" t="s">
        <v>59</v>
      </c>
      <c r="D147" s="263" t="s">
        <v>12</v>
      </c>
      <c r="F147" s="268">
        <f>SUM(D148:D162)</f>
        <v>3421.71</v>
      </c>
      <c r="G147" s="251"/>
    </row>
    <row r="148" spans="1:8" s="7" customFormat="1" ht="30" customHeight="1" x14ac:dyDescent="0.25">
      <c r="A148" s="158">
        <v>45427</v>
      </c>
      <c r="B148" s="209"/>
      <c r="C148" s="30" t="s">
        <v>472</v>
      </c>
      <c r="D148" s="222">
        <v>18.22</v>
      </c>
      <c r="E148" s="210"/>
      <c r="F148" s="244"/>
      <c r="G148" s="251"/>
    </row>
    <row r="149" spans="1:8" s="7" customFormat="1" ht="30" customHeight="1" x14ac:dyDescent="0.25">
      <c r="A149" s="158">
        <v>45434</v>
      </c>
      <c r="B149" s="210"/>
      <c r="C149" s="30" t="s">
        <v>498</v>
      </c>
      <c r="D149" s="222">
        <v>5</v>
      </c>
      <c r="E149" s="210"/>
      <c r="F149" s="244"/>
      <c r="G149" s="251"/>
    </row>
    <row r="150" spans="1:8" s="7" customFormat="1" ht="30" customHeight="1" x14ac:dyDescent="0.25">
      <c r="A150" s="158">
        <v>45450</v>
      </c>
      <c r="B150" s="210"/>
      <c r="C150" s="30" t="s">
        <v>498</v>
      </c>
      <c r="D150" s="28">
        <v>5.8</v>
      </c>
      <c r="E150" s="210"/>
      <c r="F150" s="244"/>
      <c r="G150" s="251"/>
    </row>
    <row r="151" spans="1:8" s="7" customFormat="1" ht="30" customHeight="1" x14ac:dyDescent="0.25">
      <c r="A151" s="158">
        <v>45453</v>
      </c>
      <c r="B151" s="210"/>
      <c r="C151" s="30" t="s">
        <v>441</v>
      </c>
      <c r="D151" s="28">
        <v>2.75</v>
      </c>
      <c r="E151" s="210"/>
      <c r="F151" s="244"/>
      <c r="G151" s="251"/>
    </row>
    <row r="152" spans="1:8" s="7" customFormat="1" ht="30" customHeight="1" x14ac:dyDescent="0.25">
      <c r="A152" s="158">
        <v>45469</v>
      </c>
      <c r="B152" s="210"/>
      <c r="C152" s="158" t="s">
        <v>442</v>
      </c>
      <c r="D152" s="28">
        <v>7.62</v>
      </c>
      <c r="E152" s="210"/>
      <c r="F152" s="244"/>
      <c r="G152" s="251"/>
    </row>
    <row r="153" spans="1:8" s="7" customFormat="1" ht="30" customHeight="1" x14ac:dyDescent="0.25">
      <c r="A153" s="248">
        <v>45376</v>
      </c>
      <c r="B153" s="209"/>
      <c r="C153" s="159" t="s">
        <v>707</v>
      </c>
      <c r="D153" s="220">
        <v>636.4</v>
      </c>
      <c r="E153" s="210"/>
      <c r="F153" s="244"/>
      <c r="G153" s="251"/>
    </row>
    <row r="154" spans="1:8" s="7" customFormat="1" ht="30" customHeight="1" x14ac:dyDescent="0.25">
      <c r="A154" s="248">
        <v>45392</v>
      </c>
      <c r="B154" s="209"/>
      <c r="C154" s="159" t="s">
        <v>708</v>
      </c>
      <c r="D154" s="220">
        <v>541.6</v>
      </c>
      <c r="E154" s="210"/>
      <c r="F154" s="244"/>
      <c r="G154" s="251"/>
    </row>
    <row r="155" spans="1:8" s="7" customFormat="1" ht="30" customHeight="1" x14ac:dyDescent="0.25">
      <c r="A155" s="248">
        <v>45408</v>
      </c>
      <c r="B155" s="209"/>
      <c r="C155" s="159" t="s">
        <v>706</v>
      </c>
      <c r="D155" s="220">
        <v>1094.8499999999999</v>
      </c>
      <c r="E155" s="210"/>
      <c r="F155" s="244"/>
      <c r="G155" s="251"/>
    </row>
    <row r="156" spans="1:8" s="7" customFormat="1" ht="30" customHeight="1" x14ac:dyDescent="0.25">
      <c r="A156" s="248">
        <v>45445</v>
      </c>
      <c r="B156" s="209"/>
      <c r="C156" s="159" t="s">
        <v>708</v>
      </c>
      <c r="D156" s="220">
        <v>755</v>
      </c>
      <c r="E156" s="210"/>
      <c r="F156" s="244"/>
      <c r="G156" s="251"/>
    </row>
    <row r="157" spans="1:8" s="7" customFormat="1" ht="30" customHeight="1" x14ac:dyDescent="0.25">
      <c r="A157" s="248">
        <v>45463</v>
      </c>
      <c r="B157" s="209"/>
      <c r="C157" s="159" t="s">
        <v>708</v>
      </c>
      <c r="D157" s="220">
        <v>307.5</v>
      </c>
      <c r="E157" s="210"/>
      <c r="F157" s="244"/>
      <c r="G157" s="251"/>
    </row>
    <row r="158" spans="1:8" s="7" customFormat="1" ht="30" customHeight="1" x14ac:dyDescent="0.25">
      <c r="A158" s="158">
        <v>45483</v>
      </c>
      <c r="B158" s="210"/>
      <c r="C158" s="30" t="s">
        <v>441</v>
      </c>
      <c r="D158" s="28">
        <v>1.65</v>
      </c>
      <c r="E158" s="210"/>
      <c r="F158" s="244"/>
      <c r="G158" s="251"/>
    </row>
    <row r="159" spans="1:8" s="7" customFormat="1" ht="30" customHeight="1" x14ac:dyDescent="0.25">
      <c r="A159" s="154">
        <v>45496</v>
      </c>
      <c r="B159" s="209"/>
      <c r="C159" s="159" t="s">
        <v>453</v>
      </c>
      <c r="D159" s="220">
        <v>28</v>
      </c>
      <c r="E159" s="210"/>
      <c r="F159" s="244"/>
      <c r="G159" s="251"/>
    </row>
    <row r="160" spans="1:8" s="7" customFormat="1" ht="30" customHeight="1" x14ac:dyDescent="0.25">
      <c r="A160" s="154">
        <v>45496</v>
      </c>
      <c r="B160" s="209"/>
      <c r="C160" s="159" t="s">
        <v>454</v>
      </c>
      <c r="D160" s="220">
        <v>5.32</v>
      </c>
      <c r="E160" s="210"/>
      <c r="F160" s="244"/>
      <c r="G160" s="251"/>
    </row>
    <row r="161" spans="1:7" s="7" customFormat="1" ht="30" customHeight="1" x14ac:dyDescent="0.25">
      <c r="A161" s="154">
        <v>45496</v>
      </c>
      <c r="B161" s="209"/>
      <c r="C161" s="159" t="s">
        <v>455</v>
      </c>
      <c r="D161" s="220">
        <v>2</v>
      </c>
      <c r="E161" s="210"/>
      <c r="F161" s="244"/>
      <c r="G161" s="251"/>
    </row>
    <row r="162" spans="1:7" s="7" customFormat="1" ht="30" customHeight="1" x14ac:dyDescent="0.25">
      <c r="A162" s="154">
        <v>45498</v>
      </c>
      <c r="B162" s="213"/>
      <c r="C162" s="57" t="s">
        <v>679</v>
      </c>
      <c r="D162" s="220">
        <v>10</v>
      </c>
      <c r="E162" s="210"/>
      <c r="F162" s="244"/>
      <c r="G162" s="251"/>
    </row>
    <row r="163" spans="1:7" s="7" customFormat="1" ht="30" customHeight="1" x14ac:dyDescent="0.25">
      <c r="A163" s="162"/>
      <c r="B163" s="209"/>
      <c r="C163" s="272" t="s">
        <v>3</v>
      </c>
      <c r="D163" s="265">
        <f>SUM(D148:D162)</f>
        <v>3421.71</v>
      </c>
    </row>
    <row r="164" spans="1:7" s="7" customFormat="1" ht="30" customHeight="1" x14ac:dyDescent="0.25">
      <c r="A164" s="186"/>
      <c r="B164" s="253"/>
      <c r="C164" s="16"/>
      <c r="D164" s="218"/>
    </row>
    <row r="165" spans="1:7" s="7" customFormat="1" ht="30" customHeight="1" x14ac:dyDescent="0.25">
      <c r="A165" s="185"/>
      <c r="B165" s="205"/>
      <c r="C165" s="12"/>
      <c r="D165" s="243"/>
    </row>
    <row r="166" spans="1:7" s="7" customFormat="1" ht="30" customHeight="1" x14ac:dyDescent="0.25">
      <c r="A166" s="263" t="s">
        <v>13</v>
      </c>
      <c r="B166" s="273" t="s">
        <v>134</v>
      </c>
      <c r="C166" s="263" t="s">
        <v>59</v>
      </c>
      <c r="D166" s="263" t="s">
        <v>12</v>
      </c>
      <c r="F166" s="268">
        <f>SUM(D167:D193)</f>
        <v>149.56</v>
      </c>
    </row>
    <row r="167" spans="1:7" s="7" customFormat="1" ht="30" customHeight="1" x14ac:dyDescent="0.25">
      <c r="A167" s="154">
        <v>45371</v>
      </c>
      <c r="B167" s="213"/>
      <c r="C167" s="57" t="s">
        <v>459</v>
      </c>
      <c r="D167" s="202">
        <v>5</v>
      </c>
      <c r="E167" s="215"/>
      <c r="F167" s="244"/>
    </row>
    <row r="168" spans="1:7" s="7" customFormat="1" ht="30" customHeight="1" x14ac:dyDescent="0.25">
      <c r="A168" s="154">
        <v>45385</v>
      </c>
      <c r="B168" s="213"/>
      <c r="C168" s="57" t="s">
        <v>460</v>
      </c>
      <c r="D168" s="202">
        <v>14.35</v>
      </c>
      <c r="E168" s="215"/>
      <c r="F168" s="244"/>
    </row>
    <row r="169" spans="1:7" s="7" customFormat="1" ht="30" customHeight="1" x14ac:dyDescent="0.25">
      <c r="A169" s="154">
        <v>45406</v>
      </c>
      <c r="B169" s="213"/>
      <c r="C169" s="57" t="s">
        <v>440</v>
      </c>
      <c r="D169" s="202">
        <v>2.66</v>
      </c>
      <c r="E169" s="215"/>
      <c r="F169" s="244"/>
    </row>
    <row r="170" spans="1:7" s="7" customFormat="1" ht="30" customHeight="1" x14ac:dyDescent="0.25">
      <c r="A170" s="154">
        <v>45406</v>
      </c>
      <c r="B170" s="213"/>
      <c r="C170" s="57" t="s">
        <v>470</v>
      </c>
      <c r="D170" s="202">
        <v>7.2</v>
      </c>
      <c r="E170" s="215"/>
      <c r="F170" s="244"/>
    </row>
    <row r="171" spans="1:7" s="7" customFormat="1" ht="30" customHeight="1" x14ac:dyDescent="0.25">
      <c r="A171" s="154">
        <v>45407</v>
      </c>
      <c r="B171" s="213"/>
      <c r="C171" s="57" t="s">
        <v>433</v>
      </c>
      <c r="D171" s="202">
        <v>5.4</v>
      </c>
      <c r="E171" s="215"/>
      <c r="F171" s="244"/>
    </row>
    <row r="172" spans="1:7" s="7" customFormat="1" ht="30" customHeight="1" x14ac:dyDescent="0.25">
      <c r="A172" s="154">
        <v>45408</v>
      </c>
      <c r="B172" s="213"/>
      <c r="C172" s="57" t="s">
        <v>439</v>
      </c>
      <c r="D172" s="202">
        <v>1</v>
      </c>
      <c r="E172" s="215"/>
      <c r="F172" s="244"/>
    </row>
    <row r="173" spans="1:7" s="7" customFormat="1" ht="30" customHeight="1" x14ac:dyDescent="0.25">
      <c r="A173" s="154">
        <v>45412</v>
      </c>
      <c r="B173" s="213"/>
      <c r="C173" s="57" t="s">
        <v>438</v>
      </c>
      <c r="D173" s="202">
        <v>1.6</v>
      </c>
      <c r="E173" s="215"/>
      <c r="F173" s="244"/>
    </row>
    <row r="174" spans="1:7" s="7" customFormat="1" ht="30" customHeight="1" x14ac:dyDescent="0.25">
      <c r="A174" s="154">
        <v>45418</v>
      </c>
      <c r="B174" s="213"/>
      <c r="C174" s="57" t="s">
        <v>437</v>
      </c>
      <c r="D174" s="202">
        <v>8.5</v>
      </c>
      <c r="E174" s="215"/>
      <c r="F174" s="244"/>
    </row>
    <row r="175" spans="1:7" s="7" customFormat="1" ht="30" customHeight="1" x14ac:dyDescent="0.25">
      <c r="A175" s="154">
        <v>45426</v>
      </c>
      <c r="B175" s="213"/>
      <c r="C175" s="57" t="s">
        <v>470</v>
      </c>
      <c r="D175" s="202">
        <v>8.75</v>
      </c>
      <c r="E175" s="215"/>
      <c r="F175" s="244"/>
    </row>
    <row r="176" spans="1:7" s="7" customFormat="1" ht="30" customHeight="1" x14ac:dyDescent="0.25">
      <c r="A176" s="154">
        <v>45427</v>
      </c>
      <c r="B176" s="213"/>
      <c r="C176" s="57" t="s">
        <v>438</v>
      </c>
      <c r="D176" s="202">
        <v>1.5</v>
      </c>
      <c r="E176" s="215"/>
      <c r="F176" s="244"/>
    </row>
    <row r="177" spans="1:6" s="7" customFormat="1" ht="30" customHeight="1" x14ac:dyDescent="0.25">
      <c r="A177" s="154">
        <v>45436</v>
      </c>
      <c r="B177" s="213"/>
      <c r="C177" s="57" t="s">
        <v>471</v>
      </c>
      <c r="D177" s="202">
        <v>9</v>
      </c>
      <c r="E177" s="215"/>
      <c r="F177" s="244"/>
    </row>
    <row r="178" spans="1:6" s="7" customFormat="1" ht="30" customHeight="1" x14ac:dyDescent="0.25">
      <c r="A178" s="154">
        <v>45446</v>
      </c>
      <c r="B178" s="213"/>
      <c r="C178" s="57" t="s">
        <v>436</v>
      </c>
      <c r="D178" s="202">
        <v>9.5</v>
      </c>
      <c r="E178" s="215"/>
      <c r="F178" s="244"/>
    </row>
    <row r="179" spans="1:6" s="7" customFormat="1" ht="30" customHeight="1" x14ac:dyDescent="0.25">
      <c r="A179" s="154">
        <v>45449</v>
      </c>
      <c r="B179" s="213"/>
      <c r="C179" s="57" t="s">
        <v>435</v>
      </c>
      <c r="D179" s="202">
        <v>3.48</v>
      </c>
      <c r="E179" s="215"/>
      <c r="F179" s="244"/>
    </row>
    <row r="180" spans="1:6" s="7" customFormat="1" ht="30" customHeight="1" x14ac:dyDescent="0.25">
      <c r="A180" s="154">
        <v>45453</v>
      </c>
      <c r="B180" s="213"/>
      <c r="C180" s="57" t="s">
        <v>434</v>
      </c>
      <c r="D180" s="202">
        <v>7.6</v>
      </c>
      <c r="E180" s="214"/>
      <c r="F180" s="244"/>
    </row>
    <row r="181" spans="1:6" s="7" customFormat="1" ht="30" customHeight="1" x14ac:dyDescent="0.25">
      <c r="A181" s="154">
        <v>45462</v>
      </c>
      <c r="B181" s="213"/>
      <c r="C181" s="57" t="s">
        <v>433</v>
      </c>
      <c r="D181" s="202">
        <v>6</v>
      </c>
      <c r="E181" s="214"/>
      <c r="F181" s="244"/>
    </row>
    <row r="182" spans="1:6" s="7" customFormat="1" ht="30" customHeight="1" x14ac:dyDescent="0.25">
      <c r="A182" s="154">
        <v>45484</v>
      </c>
      <c r="B182" s="213"/>
      <c r="C182" s="57" t="s">
        <v>432</v>
      </c>
      <c r="D182" s="202">
        <v>8.6199999999999992</v>
      </c>
      <c r="E182" s="214"/>
      <c r="F182" s="244"/>
    </row>
    <row r="183" spans="1:6" s="7" customFormat="1" ht="30" customHeight="1" x14ac:dyDescent="0.25">
      <c r="A183" s="158">
        <v>45488</v>
      </c>
      <c r="B183" s="210"/>
      <c r="C183" s="30" t="s">
        <v>431</v>
      </c>
      <c r="D183" s="203">
        <v>4.04</v>
      </c>
      <c r="E183" s="210"/>
      <c r="F183" s="244"/>
    </row>
    <row r="184" spans="1:6" s="7" customFormat="1" ht="30" customHeight="1" x14ac:dyDescent="0.25">
      <c r="A184" s="158">
        <v>45489</v>
      </c>
      <c r="B184" s="210"/>
      <c r="C184" s="30" t="s">
        <v>430</v>
      </c>
      <c r="D184" s="202">
        <v>6.6</v>
      </c>
      <c r="E184" s="237"/>
      <c r="F184" s="244"/>
    </row>
    <row r="185" spans="1:6" s="7" customFormat="1" ht="30" customHeight="1" x14ac:dyDescent="0.25">
      <c r="A185" s="154">
        <v>45498</v>
      </c>
      <c r="B185" s="213"/>
      <c r="C185" s="57" t="s">
        <v>429</v>
      </c>
      <c r="D185" s="202">
        <v>6</v>
      </c>
      <c r="E185" s="254"/>
      <c r="F185" s="244"/>
    </row>
    <row r="186" spans="1:6" s="7" customFormat="1" ht="30" customHeight="1" x14ac:dyDescent="0.25">
      <c r="A186" s="154">
        <v>45498</v>
      </c>
      <c r="B186" s="213"/>
      <c r="C186" s="57" t="s">
        <v>428</v>
      </c>
      <c r="D186" s="202">
        <v>2.78</v>
      </c>
      <c r="E186" s="214"/>
      <c r="F186" s="244"/>
    </row>
    <row r="187" spans="1:6" s="7" customFormat="1" ht="30" customHeight="1" x14ac:dyDescent="0.25">
      <c r="A187" s="154">
        <v>45506</v>
      </c>
      <c r="B187" s="213"/>
      <c r="C187" s="57" t="s">
        <v>617</v>
      </c>
      <c r="D187" s="202">
        <v>1.25</v>
      </c>
      <c r="E187" s="215"/>
    </row>
    <row r="188" spans="1:6" s="7" customFormat="1" ht="30" customHeight="1" x14ac:dyDescent="0.25">
      <c r="A188" s="154">
        <v>45517</v>
      </c>
      <c r="B188" s="213"/>
      <c r="C188" s="57" t="s">
        <v>434</v>
      </c>
      <c r="D188" s="202">
        <v>2</v>
      </c>
      <c r="E188" s="215"/>
    </row>
    <row r="189" spans="1:6" s="7" customFormat="1" ht="30" customHeight="1" x14ac:dyDescent="0.25">
      <c r="A189" s="154">
        <v>45520</v>
      </c>
      <c r="B189" s="213"/>
      <c r="C189" s="57" t="s">
        <v>433</v>
      </c>
      <c r="D189" s="202">
        <v>5.2</v>
      </c>
      <c r="E189" s="215"/>
    </row>
    <row r="190" spans="1:6" s="7" customFormat="1" ht="30" customHeight="1" x14ac:dyDescent="0.25">
      <c r="A190" s="154">
        <v>45525</v>
      </c>
      <c r="B190" s="213"/>
      <c r="C190" s="57" t="s">
        <v>621</v>
      </c>
      <c r="D190" s="202">
        <v>13.75</v>
      </c>
      <c r="E190" s="215"/>
    </row>
    <row r="191" spans="1:6" s="7" customFormat="1" ht="30" customHeight="1" x14ac:dyDescent="0.25">
      <c r="A191" s="154">
        <v>45525</v>
      </c>
      <c r="B191" s="213"/>
      <c r="C191" s="57" t="s">
        <v>618</v>
      </c>
      <c r="D191" s="202">
        <v>1</v>
      </c>
      <c r="E191" s="215"/>
    </row>
    <row r="192" spans="1:6" s="7" customFormat="1" ht="30" customHeight="1" x14ac:dyDescent="0.25">
      <c r="A192" s="154">
        <v>45525</v>
      </c>
      <c r="B192" s="213"/>
      <c r="C192" s="57" t="s">
        <v>619</v>
      </c>
      <c r="D192" s="202">
        <v>3.88</v>
      </c>
      <c r="E192" s="215"/>
    </row>
    <row r="193" spans="1:6" s="7" customFormat="1" ht="30" customHeight="1" x14ac:dyDescent="0.25">
      <c r="A193" s="154">
        <v>45531</v>
      </c>
      <c r="B193" s="213"/>
      <c r="C193" s="57" t="s">
        <v>620</v>
      </c>
      <c r="D193" s="202">
        <v>2.9</v>
      </c>
      <c r="E193" s="215"/>
    </row>
    <row r="194" spans="1:6" s="7" customFormat="1" ht="30" customHeight="1" x14ac:dyDescent="0.25">
      <c r="A194" s="204"/>
      <c r="B194" s="205"/>
      <c r="C194" s="271" t="s">
        <v>3</v>
      </c>
      <c r="D194" s="265">
        <f>SUM(D167:D193)</f>
        <v>149.56</v>
      </c>
    </row>
    <row r="195" spans="1:6" s="7" customFormat="1" ht="30" customHeight="1" x14ac:dyDescent="0.25">
      <c r="A195" s="216"/>
      <c r="B195" s="205"/>
      <c r="C195" s="217"/>
      <c r="D195" s="218"/>
    </row>
    <row r="196" spans="1:6" s="7" customFormat="1" ht="30" customHeight="1" x14ac:dyDescent="0.25">
      <c r="A196" s="185"/>
      <c r="B196" s="228"/>
      <c r="C196" s="185"/>
      <c r="D196" s="229"/>
    </row>
    <row r="197" spans="1:6" s="7" customFormat="1" ht="30" customHeight="1" x14ac:dyDescent="0.25">
      <c r="A197" s="263" t="s">
        <v>13</v>
      </c>
      <c r="B197" s="263" t="s">
        <v>7</v>
      </c>
      <c r="C197" s="263" t="s">
        <v>59</v>
      </c>
      <c r="D197" s="263" t="s">
        <v>12</v>
      </c>
      <c r="F197" s="268">
        <f>SUM(D198:D223)</f>
        <v>14149.83</v>
      </c>
    </row>
    <row r="198" spans="1:6" s="7" customFormat="1" ht="30" customHeight="1" x14ac:dyDescent="0.25">
      <c r="A198" s="255">
        <v>45381</v>
      </c>
      <c r="B198" s="256"/>
      <c r="C198" s="257" t="s">
        <v>568</v>
      </c>
      <c r="D198" s="258">
        <v>150</v>
      </c>
      <c r="F198" s="244"/>
    </row>
    <row r="199" spans="1:6" s="7" customFormat="1" ht="30" customHeight="1" x14ac:dyDescent="0.25">
      <c r="A199" s="255">
        <v>45376</v>
      </c>
      <c r="B199" s="256"/>
      <c r="C199" s="257" t="s">
        <v>569</v>
      </c>
      <c r="D199" s="258">
        <v>65.52</v>
      </c>
      <c r="F199" s="244"/>
    </row>
    <row r="200" spans="1:6" s="7" customFormat="1" ht="30" customHeight="1" x14ac:dyDescent="0.25">
      <c r="A200" s="255">
        <v>45380</v>
      </c>
      <c r="B200" s="256"/>
      <c r="C200" s="257" t="s">
        <v>570</v>
      </c>
      <c r="D200" s="258">
        <v>252</v>
      </c>
      <c r="F200" s="244"/>
    </row>
    <row r="201" spans="1:6" s="7" customFormat="1" ht="30" customHeight="1" x14ac:dyDescent="0.25">
      <c r="A201" s="255">
        <v>45386</v>
      </c>
      <c r="B201" s="256"/>
      <c r="C201" s="257" t="s">
        <v>684</v>
      </c>
      <c r="D201" s="258">
        <v>180</v>
      </c>
      <c r="F201" s="244"/>
    </row>
    <row r="202" spans="1:6" s="7" customFormat="1" ht="30" customHeight="1" x14ac:dyDescent="0.25">
      <c r="A202" s="255">
        <v>45386</v>
      </c>
      <c r="B202" s="256"/>
      <c r="C202" s="257" t="s">
        <v>685</v>
      </c>
      <c r="D202" s="258">
        <v>1500</v>
      </c>
      <c r="F202" s="244"/>
    </row>
    <row r="203" spans="1:6" s="7" customFormat="1" ht="30" customHeight="1" x14ac:dyDescent="0.25">
      <c r="A203" s="255">
        <v>45386</v>
      </c>
      <c r="B203" s="256"/>
      <c r="C203" s="257" t="s">
        <v>683</v>
      </c>
      <c r="D203" s="258">
        <v>4800</v>
      </c>
      <c r="F203" s="244"/>
    </row>
    <row r="204" spans="1:6" s="7" customFormat="1" ht="30" customHeight="1" x14ac:dyDescent="0.25">
      <c r="A204" s="255">
        <v>45401</v>
      </c>
      <c r="B204" s="256"/>
      <c r="C204" s="257" t="s">
        <v>685</v>
      </c>
      <c r="D204" s="258">
        <v>375</v>
      </c>
      <c r="F204" s="244"/>
    </row>
    <row r="205" spans="1:6" s="7" customFormat="1" ht="30" customHeight="1" x14ac:dyDescent="0.25">
      <c r="A205" s="255">
        <v>45401</v>
      </c>
      <c r="B205" s="256"/>
      <c r="C205" s="257" t="s">
        <v>685</v>
      </c>
      <c r="D205" s="258">
        <v>520</v>
      </c>
      <c r="F205" s="244"/>
    </row>
    <row r="206" spans="1:6" s="7" customFormat="1" ht="30" customHeight="1" x14ac:dyDescent="0.25">
      <c r="A206" s="158">
        <v>45409</v>
      </c>
      <c r="B206" s="210"/>
      <c r="C206" s="148" t="s">
        <v>802</v>
      </c>
      <c r="D206" s="28">
        <v>1100</v>
      </c>
      <c r="E206" s="210"/>
      <c r="F206" s="244"/>
    </row>
    <row r="207" spans="1:6" s="7" customFormat="1" ht="30" customHeight="1" x14ac:dyDescent="0.25">
      <c r="A207" s="158">
        <v>45450</v>
      </c>
      <c r="B207" s="210"/>
      <c r="C207" s="148" t="s">
        <v>699</v>
      </c>
      <c r="D207" s="28">
        <v>240</v>
      </c>
      <c r="E207" s="210"/>
      <c r="F207" s="244"/>
    </row>
    <row r="208" spans="1:6" s="7" customFormat="1" ht="30" customHeight="1" x14ac:dyDescent="0.25">
      <c r="A208" s="158">
        <v>45456</v>
      </c>
      <c r="B208" s="210"/>
      <c r="C208" s="148" t="s">
        <v>711</v>
      </c>
      <c r="D208" s="28">
        <v>460</v>
      </c>
      <c r="E208" s="210"/>
      <c r="F208" s="244"/>
    </row>
    <row r="209" spans="1:6" s="7" customFormat="1" ht="30" customHeight="1" x14ac:dyDescent="0.25">
      <c r="A209" s="158">
        <v>45495</v>
      </c>
      <c r="B209" s="210"/>
      <c r="C209" s="30" t="s">
        <v>473</v>
      </c>
      <c r="D209" s="28">
        <v>5.6</v>
      </c>
      <c r="E209" s="210"/>
      <c r="F209" s="244"/>
    </row>
    <row r="210" spans="1:6" s="7" customFormat="1" ht="30" customHeight="1" x14ac:dyDescent="0.25">
      <c r="A210" s="158">
        <v>45498</v>
      </c>
      <c r="B210" s="210"/>
      <c r="C210" s="30" t="s">
        <v>557</v>
      </c>
      <c r="D210" s="28">
        <v>100</v>
      </c>
      <c r="E210" s="210"/>
      <c r="F210" s="244"/>
    </row>
    <row r="211" spans="1:6" s="7" customFormat="1" ht="30" customHeight="1" x14ac:dyDescent="0.25">
      <c r="A211" s="158">
        <v>45498</v>
      </c>
      <c r="B211" s="210"/>
      <c r="C211" s="30" t="s">
        <v>558</v>
      </c>
      <c r="D211" s="28">
        <v>777.04</v>
      </c>
      <c r="E211" s="210"/>
      <c r="F211" s="244"/>
    </row>
    <row r="212" spans="1:6" s="7" customFormat="1" ht="30" customHeight="1" x14ac:dyDescent="0.25">
      <c r="A212" s="158">
        <v>45498</v>
      </c>
      <c r="B212" s="210"/>
      <c r="C212" s="30" t="s">
        <v>566</v>
      </c>
      <c r="D212" s="28">
        <v>1469.6</v>
      </c>
      <c r="E212" s="210"/>
      <c r="F212" s="244"/>
    </row>
    <row r="213" spans="1:6" s="7" customFormat="1" ht="30" customHeight="1" x14ac:dyDescent="0.25">
      <c r="A213" s="158">
        <v>45514</v>
      </c>
      <c r="B213" s="210"/>
      <c r="C213" s="30" t="s">
        <v>605</v>
      </c>
      <c r="D213" s="28">
        <v>11.21</v>
      </c>
      <c r="E213" s="210"/>
      <c r="F213" s="244"/>
    </row>
    <row r="214" spans="1:6" s="7" customFormat="1" ht="30" customHeight="1" x14ac:dyDescent="0.25">
      <c r="A214" s="158">
        <v>45517</v>
      </c>
      <c r="B214" s="210"/>
      <c r="C214" s="30" t="s">
        <v>614</v>
      </c>
      <c r="D214" s="28">
        <v>146.94999999999999</v>
      </c>
      <c r="E214" s="210"/>
      <c r="F214" s="244"/>
    </row>
    <row r="215" spans="1:6" s="7" customFormat="1" ht="30" customHeight="1" x14ac:dyDescent="0.25">
      <c r="A215" s="158">
        <v>45518</v>
      </c>
      <c r="B215" s="210"/>
      <c r="C215" s="30" t="s">
        <v>615</v>
      </c>
      <c r="D215" s="28">
        <v>39.94</v>
      </c>
      <c r="E215" s="210"/>
      <c r="F215" s="244"/>
    </row>
    <row r="216" spans="1:6" s="7" customFormat="1" ht="30" customHeight="1" x14ac:dyDescent="0.25">
      <c r="A216" s="158">
        <v>45519</v>
      </c>
      <c r="B216" s="210"/>
      <c r="C216" s="30" t="s">
        <v>604</v>
      </c>
      <c r="D216" s="28">
        <v>1182</v>
      </c>
      <c r="E216" s="210"/>
      <c r="F216" s="244"/>
    </row>
    <row r="217" spans="1:6" s="7" customFormat="1" ht="30" customHeight="1" x14ac:dyDescent="0.25">
      <c r="A217" s="158">
        <v>45520</v>
      </c>
      <c r="B217" s="210"/>
      <c r="C217" s="30" t="s">
        <v>626</v>
      </c>
      <c r="D217" s="28">
        <v>16.47</v>
      </c>
      <c r="E217" s="210"/>
      <c r="F217" s="244"/>
    </row>
    <row r="218" spans="1:6" s="7" customFormat="1" ht="30" customHeight="1" x14ac:dyDescent="0.25">
      <c r="A218" s="158">
        <v>45534</v>
      </c>
      <c r="B218" s="210"/>
      <c r="C218" s="30" t="s">
        <v>622</v>
      </c>
      <c r="D218" s="28">
        <v>70.5</v>
      </c>
      <c r="E218" s="210"/>
      <c r="F218" s="244"/>
    </row>
    <row r="219" spans="1:6" s="7" customFormat="1" ht="30" customHeight="1" x14ac:dyDescent="0.25">
      <c r="A219" s="158">
        <v>45535</v>
      </c>
      <c r="B219" s="210"/>
      <c r="C219" s="148" t="s">
        <v>553</v>
      </c>
      <c r="D219" s="28">
        <v>146</v>
      </c>
      <c r="E219" s="210"/>
      <c r="F219" s="244"/>
    </row>
    <row r="220" spans="1:6" s="7" customFormat="1" ht="30" customHeight="1" x14ac:dyDescent="0.25">
      <c r="A220" s="158">
        <v>45535</v>
      </c>
      <c r="B220" s="210"/>
      <c r="C220" s="148" t="s">
        <v>554</v>
      </c>
      <c r="D220" s="28">
        <v>50</v>
      </c>
      <c r="E220" s="210"/>
      <c r="F220" s="244"/>
    </row>
    <row r="221" spans="1:6" s="7" customFormat="1" ht="30" customHeight="1" x14ac:dyDescent="0.25">
      <c r="A221" s="158">
        <v>45523</v>
      </c>
      <c r="B221" s="210"/>
      <c r="C221" s="148" t="s">
        <v>559</v>
      </c>
      <c r="D221" s="28">
        <v>70</v>
      </c>
      <c r="E221" s="210"/>
      <c r="F221" s="244"/>
    </row>
    <row r="222" spans="1:6" s="7" customFormat="1" ht="30" customHeight="1" x14ac:dyDescent="0.25">
      <c r="A222" s="158">
        <v>45535</v>
      </c>
      <c r="B222" s="210"/>
      <c r="C222" s="148" t="s">
        <v>649</v>
      </c>
      <c r="D222" s="28">
        <v>70</v>
      </c>
      <c r="E222" s="210"/>
      <c r="F222" s="244"/>
    </row>
    <row r="223" spans="1:6" s="7" customFormat="1" ht="30" customHeight="1" x14ac:dyDescent="0.25">
      <c r="A223" s="190" t="s">
        <v>62</v>
      </c>
      <c r="B223" s="210"/>
      <c r="C223" s="148" t="s">
        <v>560</v>
      </c>
      <c r="D223" s="28">
        <v>352</v>
      </c>
      <c r="E223" s="210"/>
      <c r="F223" s="244"/>
    </row>
    <row r="224" spans="1:6" s="7" customFormat="1" ht="30" customHeight="1" x14ac:dyDescent="0.25">
      <c r="A224" s="204"/>
      <c r="B224" s="205"/>
      <c r="C224" s="263" t="s">
        <v>3</v>
      </c>
      <c r="D224" s="269">
        <f>SUM(D198:D223)</f>
        <v>14149.83</v>
      </c>
    </row>
    <row r="225" spans="1:4" s="7" customFormat="1" ht="30" customHeight="1" x14ac:dyDescent="0.25">
      <c r="A225" s="185"/>
      <c r="B225" s="205"/>
      <c r="C225" s="185"/>
      <c r="D225" s="185"/>
    </row>
    <row r="226" spans="1:4" s="7" customFormat="1" ht="30" customHeight="1" x14ac:dyDescent="0.25">
      <c r="A226" s="185"/>
      <c r="B226" s="205"/>
      <c r="C226" s="185"/>
      <c r="D226" s="185"/>
    </row>
    <row r="227" spans="1:4" s="7" customFormat="1" ht="30" customHeight="1" x14ac:dyDescent="0.25">
      <c r="A227" s="185"/>
      <c r="B227" s="274" t="s">
        <v>0</v>
      </c>
      <c r="C227" s="275">
        <f>INGRESOS!G19</f>
        <v>32510.920000000002</v>
      </c>
      <c r="D227" s="185"/>
    </row>
    <row r="228" spans="1:4" s="7" customFormat="1" ht="30" customHeight="1" x14ac:dyDescent="0.25">
      <c r="A228" s="185"/>
      <c r="B228" s="262" t="s">
        <v>60</v>
      </c>
      <c r="C228" s="276">
        <f>G3</f>
        <v>32510.92</v>
      </c>
      <c r="D228" s="185"/>
    </row>
    <row r="229" spans="1:4" s="7" customFormat="1" ht="30" customHeight="1" x14ac:dyDescent="0.25">
      <c r="A229" s="185"/>
      <c r="B229" s="205"/>
      <c r="C229" s="277">
        <f>C227-C228</f>
        <v>0</v>
      </c>
      <c r="D229" s="259" t="s">
        <v>151</v>
      </c>
    </row>
  </sheetData>
  <sortState ref="A33:D51">
    <sortCondition ref="A33"/>
  </sortState>
  <mergeCells count="1">
    <mergeCell ref="A2:D3"/>
  </mergeCells>
  <pageMargins left="0.7" right="0.7" top="0.75" bottom="0.75" header="0.3" footer="0.3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INGRESOS</vt:lpstr>
      <vt:lpstr>AFILIACIONES Y PERMISOS </vt:lpstr>
      <vt:lpstr>CARNETS </vt:lpstr>
      <vt:lpstr>CERTIFICADOS DE ASCENSO</vt:lpstr>
      <vt:lpstr>OPEN Y SELECTIVO COMBATE </vt:lpstr>
      <vt:lpstr>OPEN Y SELECTIVO POOMSAE</vt:lpstr>
      <vt:lpstr>TORNEO HADMADANG</vt:lpstr>
      <vt:lpstr>II COPA INTERNACIONAL ASOTKD P </vt:lpstr>
      <vt:lpstr>EGRESOS</vt:lpstr>
      <vt:lpstr>CUENTAS POR COBRAR Y POR PAGAR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TKD</dc:creator>
  <cp:lastModifiedBy>Usuario23</cp:lastModifiedBy>
  <cp:lastPrinted>2024-09-05T21:35:57Z</cp:lastPrinted>
  <dcterms:created xsi:type="dcterms:W3CDTF">2022-09-21T14:20:50Z</dcterms:created>
  <dcterms:modified xsi:type="dcterms:W3CDTF">2024-09-10T21:59:05Z</dcterms:modified>
</cp:coreProperties>
</file>